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15" windowWidth="16215" windowHeight="9225" tabRatio="602"/>
  </bookViews>
  <sheets>
    <sheet name="12 เดือน " sheetId="52" r:id="rId1"/>
    <sheet name="รัฐมนตรี 12 เดือน" sheetId="51" r:id="rId2"/>
    <sheet name="ผู้บริหาร" sheetId="42" state="hidden" r:id="rId3"/>
    <sheet name="ปก" sheetId="41" state="hidden" r:id="rId4"/>
    <sheet name="sar 54 " sheetId="49" r:id="rId5"/>
    <sheet name="sar (3)" sheetId="50" r:id="rId6"/>
    <sheet name="Sheet1" sheetId="53" r:id="rId7"/>
  </sheets>
  <definedNames>
    <definedName name="_xlnm.Print_Titles" localSheetId="0">'12 เดือน '!$2:$3</definedName>
    <definedName name="_xlnm.Print_Titles" localSheetId="5">'sar (3)'!#REF!</definedName>
    <definedName name="_xlnm.Print_Titles" localSheetId="4">'sar 54 '!$3:$4</definedName>
    <definedName name="_xlnm.Print_Titles" localSheetId="3">ปก!$37:$38</definedName>
    <definedName name="_xlnm.Print_Titles" localSheetId="2">ผู้บริหาร!$1:$3</definedName>
    <definedName name="_xlnm.Print_Titles" localSheetId="1">'รัฐมนตรี 12 เดือน'!$2:$3</definedName>
  </definedNames>
  <calcPr calcId="125725"/>
</workbook>
</file>

<file path=xl/calcChain.xml><?xml version="1.0" encoding="utf-8"?>
<calcChain xmlns="http://schemas.openxmlformats.org/spreadsheetml/2006/main">
  <c r="C139" i="52"/>
  <c r="C138"/>
  <c r="O139"/>
  <c r="D139"/>
  <c r="D138"/>
  <c r="F157" i="51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E157"/>
  <c r="D156"/>
  <c r="D155"/>
  <c r="C106" i="52" l="1"/>
  <c r="C108"/>
  <c r="C107"/>
  <c r="D113"/>
  <c r="E117"/>
  <c r="F117"/>
  <c r="G117"/>
  <c r="H117"/>
  <c r="I117"/>
  <c r="J117"/>
  <c r="K117"/>
  <c r="L117"/>
  <c r="M117"/>
  <c r="N117"/>
  <c r="D117"/>
  <c r="D120"/>
  <c r="D119"/>
  <c r="E113"/>
  <c r="F113"/>
  <c r="G113"/>
  <c r="H113"/>
  <c r="I113"/>
  <c r="J113"/>
  <c r="K113"/>
  <c r="L113"/>
  <c r="M113"/>
  <c r="N113"/>
  <c r="D116"/>
  <c r="D115"/>
  <c r="E109"/>
  <c r="F109"/>
  <c r="G109"/>
  <c r="H109"/>
  <c r="I109"/>
  <c r="J109"/>
  <c r="K109"/>
  <c r="L109"/>
  <c r="M109"/>
  <c r="N109"/>
  <c r="D109"/>
  <c r="D112"/>
  <c r="D111"/>
  <c r="F105"/>
  <c r="G105"/>
  <c r="H105"/>
  <c r="I105"/>
  <c r="J105"/>
  <c r="K105"/>
  <c r="L105"/>
  <c r="M105"/>
  <c r="N105"/>
  <c r="D105"/>
  <c r="D108"/>
  <c r="D107"/>
  <c r="J115" i="49" l="1"/>
  <c r="J116"/>
  <c r="J117"/>
  <c r="J118"/>
  <c r="J119"/>
  <c r="J114"/>
  <c r="E27" i="5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D27"/>
  <c r="D29"/>
  <c r="D28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D24"/>
  <c r="D26"/>
  <c r="D25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D17"/>
  <c r="D19"/>
  <c r="D18"/>
  <c r="D50"/>
  <c r="D52"/>
  <c r="D51"/>
  <c r="E50"/>
  <c r="F50"/>
  <c r="G50"/>
  <c r="H50"/>
  <c r="I50"/>
  <c r="J50"/>
  <c r="K50"/>
  <c r="L50"/>
  <c r="M50"/>
  <c r="N50"/>
  <c r="E47"/>
  <c r="F47"/>
  <c r="G47"/>
  <c r="H47"/>
  <c r="I47"/>
  <c r="J47"/>
  <c r="K47"/>
  <c r="L47"/>
  <c r="M47"/>
  <c r="N47"/>
  <c r="D47"/>
  <c r="D49"/>
  <c r="D48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D130"/>
  <c r="E245" i="52"/>
  <c r="F245"/>
  <c r="G245"/>
  <c r="H245"/>
  <c r="I245"/>
  <c r="J245"/>
  <c r="K245"/>
  <c r="L245"/>
  <c r="M245"/>
  <c r="N245"/>
  <c r="D247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D10"/>
  <c r="E135" i="51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D135"/>
  <c r="D137"/>
  <c r="D136"/>
  <c r="D316" i="52" l="1"/>
  <c r="D33" i="51"/>
  <c r="D32"/>
  <c r="D183" i="52"/>
  <c r="D184"/>
  <c r="D182" s="1"/>
  <c r="D110" i="51" l="1"/>
  <c r="D170"/>
  <c r="D169"/>
  <c r="D210" i="52"/>
  <c r="D209"/>
  <c r="D32"/>
  <c r="D28"/>
  <c r="D26"/>
  <c r="D25"/>
  <c r="D23"/>
  <c r="D22"/>
  <c r="D158" i="51"/>
  <c r="D159"/>
  <c r="D71" i="52"/>
  <c r="D72"/>
  <c r="D283"/>
  <c r="D282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D280"/>
  <c r="D279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D252"/>
  <c r="D251"/>
  <c r="D250"/>
  <c r="D246"/>
  <c r="D245" s="1"/>
  <c r="D242"/>
  <c r="D241"/>
  <c r="N240"/>
  <c r="M240"/>
  <c r="L240"/>
  <c r="K240"/>
  <c r="J240"/>
  <c r="I240"/>
  <c r="H240"/>
  <c r="G240"/>
  <c r="F240"/>
  <c r="E240"/>
  <c r="D240"/>
  <c r="D237"/>
  <c r="D236"/>
  <c r="D235"/>
  <c r="D232"/>
  <c r="D231"/>
  <c r="N230"/>
  <c r="M230"/>
  <c r="L230"/>
  <c r="K230"/>
  <c r="J230"/>
  <c r="I230"/>
  <c r="H230"/>
  <c r="G230"/>
  <c r="F230"/>
  <c r="E230"/>
  <c r="D230"/>
  <c r="D217"/>
  <c r="X208"/>
  <c r="W208"/>
  <c r="V208"/>
  <c r="U208"/>
  <c r="T208"/>
  <c r="S208"/>
  <c r="R208"/>
  <c r="Q208"/>
  <c r="P208"/>
  <c r="O208"/>
  <c r="D208"/>
  <c r="D207"/>
  <c r="D206"/>
  <c r="X205"/>
  <c r="W205"/>
  <c r="V205"/>
  <c r="U205"/>
  <c r="T205"/>
  <c r="S205"/>
  <c r="R205"/>
  <c r="Q205"/>
  <c r="P205"/>
  <c r="O205"/>
  <c r="D192"/>
  <c r="D191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D188"/>
  <c r="D187"/>
  <c r="N186"/>
  <c r="M186"/>
  <c r="L186"/>
  <c r="K186"/>
  <c r="J186"/>
  <c r="I186"/>
  <c r="H186"/>
  <c r="G186"/>
  <c r="F186"/>
  <c r="E186"/>
  <c r="D186"/>
  <c r="D174"/>
  <c r="D173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D170"/>
  <c r="D169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D167"/>
  <c r="D166"/>
  <c r="N165"/>
  <c r="M165"/>
  <c r="L165"/>
  <c r="K165"/>
  <c r="J165"/>
  <c r="I165"/>
  <c r="H165"/>
  <c r="G165"/>
  <c r="F165"/>
  <c r="E165"/>
  <c r="D165"/>
  <c r="D164"/>
  <c r="D163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51"/>
  <c r="D150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D147"/>
  <c r="D146"/>
  <c r="D145" s="1"/>
  <c r="N145"/>
  <c r="M145"/>
  <c r="L145"/>
  <c r="K145"/>
  <c r="J145"/>
  <c r="I145"/>
  <c r="H145"/>
  <c r="G145"/>
  <c r="F145"/>
  <c r="E145"/>
  <c r="D144"/>
  <c r="D143"/>
  <c r="D142" s="1"/>
  <c r="N142"/>
  <c r="M142"/>
  <c r="L142"/>
  <c r="K142"/>
  <c r="J142"/>
  <c r="I142"/>
  <c r="H142"/>
  <c r="G142"/>
  <c r="F142"/>
  <c r="E142"/>
  <c r="N137"/>
  <c r="M137"/>
  <c r="L137"/>
  <c r="K137"/>
  <c r="J137"/>
  <c r="I137"/>
  <c r="H137"/>
  <c r="G137"/>
  <c r="F137"/>
  <c r="E137"/>
  <c r="D137"/>
  <c r="D60"/>
  <c r="D59"/>
  <c r="X58"/>
  <c r="W58"/>
  <c r="V58"/>
  <c r="U58"/>
  <c r="T58"/>
  <c r="S58"/>
  <c r="R58"/>
  <c r="Q58"/>
  <c r="P58"/>
  <c r="O58"/>
  <c r="N58"/>
  <c r="M58"/>
  <c r="L58"/>
  <c r="K58"/>
  <c r="J58"/>
  <c r="I58"/>
  <c r="G58"/>
  <c r="F58"/>
  <c r="E58"/>
  <c r="D58"/>
  <c r="D57"/>
  <c r="D56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E51"/>
  <c r="D47"/>
  <c r="D46"/>
  <c r="N45"/>
  <c r="M45"/>
  <c r="L45"/>
  <c r="K45"/>
  <c r="J45"/>
  <c r="I45"/>
  <c r="H45"/>
  <c r="G45"/>
  <c r="F45"/>
  <c r="E45"/>
  <c r="N42"/>
  <c r="M42"/>
  <c r="L42"/>
  <c r="K42"/>
  <c r="J42"/>
  <c r="I42"/>
  <c r="H42"/>
  <c r="G42"/>
  <c r="F42"/>
  <c r="E42"/>
  <c r="D42"/>
  <c r="D41"/>
  <c r="D40"/>
  <c r="N39"/>
  <c r="M39"/>
  <c r="L39"/>
  <c r="K39"/>
  <c r="J39"/>
  <c r="I39"/>
  <c r="H39"/>
  <c r="G39"/>
  <c r="F39"/>
  <c r="E39"/>
  <c r="D38"/>
  <c r="D37"/>
  <c r="D36" s="1"/>
  <c r="N36"/>
  <c r="M36"/>
  <c r="L36"/>
  <c r="K36"/>
  <c r="J36"/>
  <c r="I36"/>
  <c r="H36"/>
  <c r="G36"/>
  <c r="F36"/>
  <c r="E36"/>
  <c r="D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D19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9"/>
  <c r="D8" s="1"/>
  <c r="K85" i="49"/>
  <c r="M85" s="1"/>
  <c r="M77"/>
  <c r="M70"/>
  <c r="M68"/>
  <c r="M65"/>
  <c r="M62"/>
  <c r="M60"/>
  <c r="M50"/>
  <c r="M47"/>
  <c r="M45"/>
  <c r="M28"/>
  <c r="M25"/>
  <c r="M23"/>
  <c r="Z19" i="50"/>
  <c r="Z18"/>
  <c r="Y19"/>
  <c r="Y18"/>
  <c r="X19"/>
  <c r="X18"/>
  <c r="W19"/>
  <c r="W18"/>
  <c r="V19"/>
  <c r="V18"/>
  <c r="U19"/>
  <c r="U18"/>
  <c r="T19"/>
  <c r="T18"/>
  <c r="S19"/>
  <c r="S18"/>
  <c r="R19"/>
  <c r="R18"/>
  <c r="Q19"/>
  <c r="Q18"/>
  <c r="Z16"/>
  <c r="Z15"/>
  <c r="Y16"/>
  <c r="Y15"/>
  <c r="X16"/>
  <c r="X15"/>
  <c r="W16"/>
  <c r="W15"/>
  <c r="V16"/>
  <c r="V15"/>
  <c r="U16"/>
  <c r="U15"/>
  <c r="T16"/>
  <c r="T15"/>
  <c r="S16"/>
  <c r="S15"/>
  <c r="R16"/>
  <c r="R15"/>
  <c r="Q16"/>
  <c r="Q15"/>
  <c r="N168" i="51"/>
  <c r="M168"/>
  <c r="L168"/>
  <c r="K168"/>
  <c r="J168"/>
  <c r="I168"/>
  <c r="H168"/>
  <c r="G168"/>
  <c r="D168"/>
  <c r="D122"/>
  <c r="N162"/>
  <c r="M162"/>
  <c r="L162"/>
  <c r="K162"/>
  <c r="J162"/>
  <c r="I162"/>
  <c r="H162"/>
  <c r="G162"/>
  <c r="F162"/>
  <c r="E162"/>
  <c r="D162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31"/>
  <c r="D121"/>
  <c r="X120"/>
  <c r="W120"/>
  <c r="V120"/>
  <c r="U120"/>
  <c r="T120"/>
  <c r="S120"/>
  <c r="R120"/>
  <c r="Q120"/>
  <c r="P120"/>
  <c r="O120"/>
  <c r="D117"/>
  <c r="D116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08"/>
  <c r="D107"/>
  <c r="N106"/>
  <c r="M106"/>
  <c r="L106"/>
  <c r="K106"/>
  <c r="J106"/>
  <c r="I106"/>
  <c r="H106"/>
  <c r="G106"/>
  <c r="F106"/>
  <c r="E106"/>
  <c r="D85"/>
  <c r="D82"/>
  <c r="D79"/>
  <c r="D78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6"/>
  <c r="D75"/>
  <c r="D74" s="1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1"/>
  <c r="D45"/>
  <c r="D44"/>
  <c r="D43" s="1"/>
  <c r="N43"/>
  <c r="M43"/>
  <c r="L43"/>
  <c r="K43"/>
  <c r="J43"/>
  <c r="I43"/>
  <c r="H43"/>
  <c r="G43"/>
  <c r="F43"/>
  <c r="E43"/>
  <c r="D42"/>
  <c r="D41"/>
  <c r="N40"/>
  <c r="M40"/>
  <c r="L40"/>
  <c r="K40"/>
  <c r="J40"/>
  <c r="I40"/>
  <c r="H40"/>
  <c r="G40"/>
  <c r="F40"/>
  <c r="E40"/>
  <c r="D8"/>
  <c r="D7"/>
  <c r="Q29" i="50"/>
  <c r="R29"/>
  <c r="S29"/>
  <c r="T29"/>
  <c r="U29"/>
  <c r="V29"/>
  <c r="W29"/>
  <c r="X29"/>
  <c r="Y29"/>
  <c r="Z29"/>
  <c r="P29"/>
  <c r="U17"/>
  <c r="P19"/>
  <c r="P18"/>
  <c r="R17"/>
  <c r="S17"/>
  <c r="T17"/>
  <c r="V17"/>
  <c r="W17"/>
  <c r="X17"/>
  <c r="Y17"/>
  <c r="Z17"/>
  <c r="Q17"/>
  <c r="P16"/>
  <c r="P15"/>
  <c r="R14"/>
  <c r="S14"/>
  <c r="T14"/>
  <c r="U14"/>
  <c r="U20" s="1"/>
  <c r="V14"/>
  <c r="V20" s="1"/>
  <c r="W14"/>
  <c r="W20" s="1"/>
  <c r="X14"/>
  <c r="X20" s="1"/>
  <c r="Y14"/>
  <c r="Y20" s="1"/>
  <c r="Z14"/>
  <c r="Z20" s="1"/>
  <c r="Q14"/>
  <c r="Q20" s="1"/>
  <c r="M6" i="49"/>
  <c r="Q12" i="50"/>
  <c r="R12"/>
  <c r="S12"/>
  <c r="T12"/>
  <c r="U12"/>
  <c r="V12"/>
  <c r="W12"/>
  <c r="X12"/>
  <c r="Y12"/>
  <c r="Z12"/>
  <c r="P12"/>
  <c r="Q9"/>
  <c r="R9"/>
  <c r="S9"/>
  <c r="T9"/>
  <c r="U9"/>
  <c r="V9"/>
  <c r="W9"/>
  <c r="X9"/>
  <c r="Y9"/>
  <c r="Z9"/>
  <c r="P9"/>
  <c r="D162" i="52" l="1"/>
  <c r="M98" i="49"/>
  <c r="N98" s="1"/>
  <c r="D45" i="52"/>
  <c r="D39"/>
  <c r="D55"/>
  <c r="D17"/>
  <c r="D70"/>
  <c r="T20" i="50"/>
  <c r="S20"/>
  <c r="R20"/>
  <c r="P14"/>
  <c r="D106" i="51"/>
  <c r="D120"/>
  <c r="D115"/>
  <c r="D40"/>
  <c r="D77"/>
  <c r="D157"/>
  <c r="P17" i="50"/>
  <c r="P20" l="1"/>
  <c r="D154" i="51"/>
  <c r="E132"/>
  <c r="E130"/>
</calcChain>
</file>

<file path=xl/sharedStrings.xml><?xml version="1.0" encoding="utf-8"?>
<sst xmlns="http://schemas.openxmlformats.org/spreadsheetml/2006/main" count="3308" uniqueCount="1112">
  <si>
    <t> รหัส</t>
  </si>
  <si>
    <t> ข้อมูลพื้นฐาน/ตัวชี้วัด/รายการข้อมูล</t>
  </si>
  <si>
    <t>สังฆราชฯ</t>
  </si>
  <si>
    <t>โรงพยาบาล</t>
  </si>
  <si>
    <t>เดิมบางฯ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</si>
  <si>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</si>
  <si>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</si>
  <si>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</si>
  <si>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</si>
  <si>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</si>
  <si>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</si>
  <si>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</si>
  <si>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เจ้าพระยาฯ</t>
  </si>
  <si>
    <t>เมือง</t>
  </si>
  <si>
    <t>สองพี่น้อง</t>
  </si>
  <si>
    <t>สาธารณสุขอำเภอ</t>
  </si>
  <si>
    <t>มี/ไม่มี</t>
  </si>
  <si>
    <t>ระดับดีมากถึงดีเยี่ยม</t>
  </si>
  <si>
    <t>๐๑๐๑</t>
  </si>
  <si>
    <t>๐๑๐๑(๑)</t>
  </si>
  <si>
    <t>ประชาชนอายุ ๓๕ ปีขึ้นไป</t>
  </si>
  <si>
    <t>เป้าหมาย</t>
  </si>
  <si>
    <t>ผลงาน</t>
  </si>
  <si>
    <t>๐๑๐๑(๒)</t>
  </si>
  <si>
    <t xml:space="preserve">มีหมู่บ้าน/ชุมชนต้นแบบโครงการสนองน้ำพระราชหฤทัยในหลวงทรงห่วงใยสุขภาพประชาชนที่ดำเนินการตามแนวทางการดำเนินงานส่งเสริมป้องกันโรคเบาหวานและความดันโลหิตสูงในชุมชน </t>
  </si>
  <si>
    <t>ไม่น้อยกว่าร้อยละ ๙๐</t>
  </si>
  <si>
    <t>๐๑๐๑(๓)</t>
  </si>
  <si>
    <t>ประชากรกลุ่มเสี่ยงต่อเบาหวาน ป่วยเป็นโรคเบาหวานไม่เกินร้อยละ ๕ หรือลดลงจากฐานข้อมูลเดิมในปี ๒๕๕๓ อย่างน้อยร้อยละ ๒</t>
  </si>
  <si>
    <t>ประชากรกลุ่มเสี่ยงต่อเบาหวาน</t>
  </si>
  <si>
    <t>ไม่เกินร้อยละ ๕</t>
  </si>
  <si>
    <t>ประชากรกลุ่มเสี่ยงต่อเบาหวาน ป่วยเป็นโรคเบาหวาน</t>
  </si>
  <si>
    <t>๐๑๐๑(๔)</t>
  </si>
  <si>
    <t>ลดลงจากปี 53 อย่างน้อยร้อยละ ๓</t>
  </si>
  <si>
    <t>๐๑๐๕(๕)</t>
  </si>
  <si>
    <t>๐๑๐๒</t>
  </si>
  <si>
    <t>จังหวัดมีแผนงานโครงการควบคุมโรคขาดสารไอโอดีนอย่างต่อเนื่องและยั่งยืน</t>
  </si>
  <si>
    <t>๐๑๐๒(๑)</t>
  </si>
  <si>
    <t>เกลือบริโภคที่จำหน่ายในท้องตลาดมีปริมาณไอโอดีนตามมาตรฐาน</t>
  </si>
  <si>
    <t>ร้อยละ ๙๐</t>
  </si>
  <si>
    <t>๐๑๐๒(๒)</t>
  </si>
  <si>
    <t>หญิงตั้งครรภ์ได้รับยาเสริมไอโอดีน</t>
  </si>
  <si>
    <t>ร้อยละ ๑๐๐</t>
  </si>
  <si>
    <t>๐๑๐๒(๓)</t>
  </si>
  <si>
    <t>สัดส่วนของหญิงตั้งครรภ์ที่มีระดับไอโอดีนในปัสสาวะต่ำกว่า ๑๕๐ ไมโครกรัมต่อลิตร</t>
  </si>
  <si>
    <t>ไม่เกินร้อยละ ๕๐</t>
  </si>
  <si>
    <t>๐๑๐๒(๔)</t>
  </si>
  <si>
    <t>ทารกแรกเกิดอายุ ๒ วันที่มีระดับฮอร์โมนกระตุ้นต่อมไทรอยด์มากกว่า ๑๑.๒ มิลลิยูนิตต่อลิตร</t>
  </si>
  <si>
    <t>ไม่เกินร้อยละ ๓</t>
  </si>
  <si>
    <t>๐๑๐๓</t>
  </si>
  <si>
    <t>โรงพยาบาลส่งเสริมสุขภาพตำบลผ่านเกณฑ์การประเมิน</t>
  </si>
  <si>
    <t>ระดับ</t>
  </si>
  <si>
    <t>ดี</t>
  </si>
  <si>
    <t>ดีมาก</t>
  </si>
  <si>
    <t>ดีเยี่ยม</t>
  </si>
  <si>
    <t>๐๑๐๔</t>
  </si>
  <si>
    <t>ร้อยละ ๑๐</t>
  </si>
  <si>
    <t>โรงพยาบาลส่งเสริมสุขภาพตำบลมีการจัดบริการดูแลสุขภาพเชิงรุกให้เกษตรกรได้ตามเกณฑ์ที่กำหนด</t>
  </si>
  <si>
    <t>๐๑๐๕</t>
  </si>
  <si>
    <t>โรงพยาบาลสาธารณสุขยุคใหม่เพื่อคนไทยสุขภาพดีมีรอยยิ้ม (๓ ดี)</t>
  </si>
  <si>
    <t>๐๒๐๑</t>
  </si>
  <si>
    <t>จังหวัด/สถานบริการมีแผนพัฒนาระบบบริการ (Service Plan) ระยะ ๕ ปี (พ.ศ.๒๕๕๕-๒๕๕๙)</t>
  </si>
  <si>
    <t>๑) แผนพัฒนาโครงการสถานบริการ</t>
  </si>
  <si>
    <t>๒) แผนสนับสนุนทรัพยากร</t>
  </si>
  <si>
    <t>๓) แผนพัฒนาคุณภาพบริการ</t>
  </si>
  <si>
    <t>๐๒๐๒</t>
  </si>
  <si>
    <t>๐๒๐๒(๑)</t>
  </si>
  <si>
    <t xml:space="preserve">จำนวนครั้งที่ถูกปฏิเสธการส่งต่อผู้ป่วยภายในจังหวัด </t>
  </si>
  <si>
    <t>จำนวนครั้งของการส่งต่อผู้ป่วยภายในจังหวัดทั้งหมด</t>
  </si>
  <si>
    <t>เกณฑ์เทียบ</t>
  </si>
  <si>
    <t>๐๒๐๒(๒)</t>
  </si>
  <si>
    <t>จำนวนครั้งของการส่งต่อผู้ป่วยภายในเขตทั้งหมด</t>
  </si>
  <si>
    <t>จำนวนครั้งที่ถูกปฏิเสธการส่งต่อผู้ป่วยภายในเขต</t>
  </si>
  <si>
    <t>๐๒๐๒(๓)</t>
  </si>
  <si>
    <t>จำนวนครั้งที่ถูกปฏิเสธการส่งต่อผู้ป่วยข้ามเขต</t>
  </si>
  <si>
    <t>จำนวนครั้งของการส่งต่อผู้ป่วยข้ามเขตทั้งหมด</t>
  </si>
  <si>
    <t>๐๒๐๒(๔)</t>
  </si>
  <si>
    <t>จำนวนครั้งที่ถูกปฏิเสธการส่งต่อผู้ป่วยส่วนกลาง</t>
  </si>
  <si>
    <t>จำนวนครั้งของการส่งต่อผู้ป่วยส่วนกลางทั้งหมด</t>
  </si>
  <si>
    <t>๐๒๐๓</t>
  </si>
  <si>
    <t>๐๒๐๓(๑)</t>
  </si>
  <si>
    <t>รพศ./รพท. วิเคราะห์ CMI เชิงลึก</t>
  </si>
  <si>
    <t>ค่า CMI เฉลี่ยระดับประเทศ แยกตามระดับของรพ.</t>
  </si>
  <si>
    <t>๐๒๐๓(๒)</t>
  </si>
  <si>
    <t>รพ.ทุกแห่งและรพ.สต.ควรมีการวิเคราะห์ต้นทุนผลผลิต (Unit Cost)</t>
  </si>
  <si>
    <t>ค่า CMI  แยกตามหน่วยบริการ</t>
  </si>
  <si>
    <t>๐๒๐๓(๓)</t>
  </si>
  <si>
    <t>อัตราส่วนการใช้บริการผู้ป่วยนอกที่หน่วยบริการปฐมภูมิกับที่โรงพยาบาลแม่ข่าย</t>
  </si>
  <si>
    <t>จำนวนครั้งการใช้บริการผู้ป่วยนอกที่หน่วยบริการปฐมภูมิ</t>
  </si>
  <si>
    <t>จำนวนครั้งการใช้บริการผู้ป่วยนอกที่โรงพยาบาลแม่ข่าย</t>
  </si>
  <si>
    <t>ระบบการแพทย์ฉุกเฉินประจำจังหวัดมีการบริหารงานอย่างมีประสิทธิภาพ</t>
  </si>
  <si>
    <t>๐๒๐๔(๑)</t>
  </si>
  <si>
    <t>๐๒๐๔(๒)</t>
  </si>
  <si>
    <t>ร้อยละของการแจ้งเหตุเจ็บป่วยฉุกเฉินด้วยหมายเลข ๑๖๖๙</t>
  </si>
  <si>
    <t>๐๒๐๔(๓)</t>
  </si>
  <si>
    <t>ร้อยละองค์กรปกครองส่วนท้องถิ่นที่เข้าร่วมการจัดระบบการแพทย์ฉุกเฉิน</t>
  </si>
  <si>
    <t>๐๓๐๑</t>
  </si>
  <si>
    <t>๐๓๐๑(๑)</t>
  </si>
  <si>
    <t>ร้อยละ ๔๐</t>
  </si>
  <si>
    <t>จำนวนสตรีกลุ่มเป้าหมายในเขตรับผิดชอบ</t>
  </si>
  <si>
    <t>จำนวนสตรีกลุ่มเป้าหมายที่มีผลการตรวจมะเร็งปากมดลูก</t>
  </si>
  <si>
    <t>๐๓๐๑(๒)</t>
  </si>
  <si>
    <t>ร้อยละสตรีกลุ่มเป้าหมายที่มีผลการตรวจมะเร็งปากมดลูกผิดปกติได้รับการรักษาตามแนวทางการรักษาและส่งต่อ</t>
  </si>
  <si>
    <t>จำนวนสตรีกลุ่มเป้าหมายที่มีผลการตรวจมะเร็งปากมดลูกผิดปกติได้รับการรักษาตามแนวทางการรักษาและส่งต่อ</t>
  </si>
  <si>
    <t>๐๓๐๒</t>
  </si>
  <si>
    <t>อัตราผลสำเร็จของการรักษาวัณโรค (TB Treatment Success rate)</t>
  </si>
  <si>
    <t>๐๓๐๓</t>
  </si>
  <si>
    <t>ร้อยละของอำเภอที่เป็น"อำเภอควบคุมโรคเข้มแข็งแบบยั่งยืน" ตามคุณลักษณะที่กำหนด</t>
  </si>
  <si>
    <t>ร้อยละ ๘๗</t>
  </si>
  <si>
    <t>ร้อยละ ๕๐</t>
  </si>
  <si>
    <t>๐๓๐๔</t>
  </si>
  <si>
    <t>อัตราการติดตามดูแลผู้พยายามฆ่าตัวตายเป็นไปตามเกณฑ์</t>
  </si>
  <si>
    <t>ร้อยละ ๖๐</t>
  </si>
  <si>
    <t>จำนวนผู้พยายามฆ่าตัวตายที่ได้รับการติดตามดูแล</t>
  </si>
  <si>
    <t>๐๓๐๔(๑)</t>
  </si>
  <si>
    <t>อัตราการพยายามฆ่าตัวตายซ้ำของผู้พยายามฆ่าตัวตายลดลงจากปีที่ผ่านมา</t>
  </si>
  <si>
    <t>ลดลงจากปีที่ผ่านมา</t>
  </si>
  <si>
    <t>๐๓๐๔(๒)</t>
  </si>
  <si>
    <t>จำนวนประชากร</t>
  </si>
  <si>
    <t>๐๓๐๕</t>
  </si>
  <si>
    <t>ร้อยละของโรงพยาบาลที่สมัครเข้าร่วมโครงการผ่านการประเมินระดับทอง</t>
  </si>
  <si>
    <t>ร้อยละ ๖๕</t>
  </si>
  <si>
    <t>๐๓๐๖</t>
  </si>
  <si>
    <t>จังหวัดมีระบบบริหารจัดการกองทุนทันตกรรมเพื่อจัดบริการส่งเสริมและป้องกันโรคในช่องปากที่มีประสิทธิภาพ</t>
  </si>
  <si>
    <t>๐๓๐๗</t>
  </si>
  <si>
    <t>โรงเรียนส่งเสริมสุขภาพระดับทองก้าวสู่โรงเรียนส่งเสริมสุขภาพระดับเพชร</t>
  </si>
  <si>
    <t>๐๓๐๘</t>
  </si>
  <si>
    <t>๑) มีข้อมูลผู้สูงอายุตามกลุ่มศักยภาพ ตามความสามารถในการประกอบกิจวัตรประจำวัน</t>
  </si>
  <si>
    <t>๒) มีชมรมผู้สูงอายุผ่านเกณฑ์ชมรมผู้สูงอายุคุณภาพ</t>
  </si>
  <si>
    <t>๓) มีอาสาสมัครดูแลผู้สูงอายุในชุมชน</t>
  </si>
  <si>
    <t>๔) มีบริการดูแลสุขภาพผู้สูงอายุที่บ้านที่มีคุณภาพ</t>
  </si>
  <si>
    <t>๕) มีบริการส่งเสริมป้องกันทันตสุขภาพในระดับตำบล</t>
  </si>
  <si>
    <t>๖) มีระบบการดูแลผู้สูงอายุ กลุ่มที่ ๒ และกลุ่มที่ ๓</t>
  </si>
  <si>
    <t>ประชาชนอายุ ๓๕ ปีขึ้นไปได้รับการคัดกรองโรคเบาหวานและความดันโลหิตสูงตามมาตรฐานที่กำหนด</t>
  </si>
  <si>
    <t>เกณฑ์</t>
  </si>
  <si>
    <t>ผ่านเกณฑ์ คือ เท่ากับ ≥ ๑๔</t>
  </si>
  <si>
    <t>ผ่านเกณฑ์ คือ เท่ากับ ≥ ๗๕</t>
  </si>
  <si>
    <t>ผ่านเกณฑ์ คือ เท่ากับ ≥ ๙๐</t>
  </si>
  <si>
    <t>จำนวนจังหวัดที่มีการดำเนินงานตามกระบวนการตำบลต้นแบบด้านการดูแลสุขภาพผู้สูงอายุระยะยาว (LTC)</t>
  </si>
  <si>
    <t>๐๓๐๙</t>
  </si>
  <si>
    <t>ร้อยละของสถานประกอบการธุรกิจบริการสุขภาพได้คุณภาพตามมาตรฐานที่กำหนด</t>
  </si>
  <si>
    <t>๐๓๑๐</t>
  </si>
  <si>
    <t>ร้อยละของสถานบริการสาธารณสุขของรัฐผ่านเกณฑ์มาตรฐานการให้บริการนวดไทย</t>
  </si>
  <si>
    <t>๐๔๐๑</t>
  </si>
  <si>
    <t>ระดับความสำเร็จในการบริหารการเงินการคลังในระดับจังหวัด</t>
  </si>
  <si>
    <t>๑) มีกระบวนการบริหารการควบคุมภายในตามมาตรฐานราชการ</t>
  </si>
  <si>
    <t>๒) มีกระบวนการพัฒนาระบบบัญชีตามเกณฑ์คุณภาพบัญชี</t>
  </si>
  <si>
    <t>๓) มีกระบวนการพัฒนาบริหารการเงินการคลังให้เกิดประสิทธิภาพ</t>
  </si>
  <si>
    <t>ระดับ ๑</t>
  </si>
  <si>
    <t>ระดับ ๒</t>
  </si>
  <si>
    <t>ระดับ ๓</t>
  </si>
  <si>
    <t>ระดับ ๔</t>
  </si>
  <si>
    <t>ระดับ ๕</t>
  </si>
  <si>
    <t>๐๔๐๑(๑)</t>
  </si>
  <si>
    <t>๐๔๐๑(๒)</t>
  </si>
  <si>
    <t>๐๔๐๑(๓)</t>
  </si>
  <si>
    <t>๐๔๐๒</t>
  </si>
  <si>
    <t>ระดับความสำเร็จของจังหวัดในการบริหารจัดการบุคลากร</t>
  </si>
  <si>
    <t>๐๔๐๓</t>
  </si>
  <si>
    <t>ระดับความสำเร็จตามแผนบริหารความเสี่ยงของจังหวัดและเครือข่ายบริการ (CUP)</t>
  </si>
  <si>
    <t>๐๔๐๔</t>
  </si>
  <si>
    <t>ระดับความสำเร็จของการสร้างเสริมวัฒนธรรมองค์กรที่ดีด้านการพัฒนา คุณธรรม จริยธรรม</t>
  </si>
  <si>
    <t>- มีการแต่งตั้งคณะกรรมการดำเนินงานพัฒนาคุณธรรมจริยธรรมระดับจังหวัด</t>
  </si>
  <si>
    <t>- มีการจัดทำแผนงานพัฒนาคุณธรรมจริยธรรม</t>
  </si>
  <si>
    <t>- มีการกำหนดหัวข้อการพัฒนาคุณธรรมจริยธรรมของจังหวัดและเครือข่ายบริการสุขภาพ (CUP)</t>
  </si>
  <si>
    <t>- มีตัวอย่าง/ผลงานการสร้างเสริมวัฒนธรรมองค์กรที่ดีอย่างเป็นรูปธรรม</t>
  </si>
  <si>
    <t>- มีการถ่ายทอดและแลกเปลี่ยนเรียนรู้ผลงานตัวอย่างทั้งภายในและภายนอกหน่วยงาน</t>
  </si>
  <si>
    <t>การตอบโต้ภาวะฉุกเฉินทางสาธารณสุข (Pher)</t>
  </si>
  <si>
    <t>๐๒๐๔(๑.๑)</t>
  </si>
  <si>
    <t>๐๒๐๔(๑.๒)</t>
  </si>
  <si>
    <t>๑) จังหวัดมีแผนปฏิบัติการเตรียมความพร้อมด้านการแพทย์และสาธารณสุขที่เป็นปัญหาสำคัญของพื้นที่</t>
  </si>
  <si>
    <t>๒) หน่วยงานสาธารณสุขมีการซ้อมแผนเตรียมพร้อมด้านการแพทย์และการสาธารณสุข</t>
  </si>
  <si>
    <t xml:space="preserve"> หนึ่งตำบลต้นแบบ</t>
  </si>
  <si>
    <t>๑ รพ.สต./๑ หมู่บ้าน (ชุมชน)</t>
  </si>
  <si>
    <t xml:space="preserve"> </t>
  </si>
  <si>
    <t>มี</t>
  </si>
  <si>
    <t>-</t>
  </si>
  <si>
    <t xml:space="preserve">    ผลงานในภาพโรงพยาบาล</t>
  </si>
  <si>
    <r>
      <rPr>
        <b/>
        <i/>
        <sz val="11"/>
        <rFont val="Calibri"/>
        <family val="2"/>
      </rPr>
      <t xml:space="preserve">≥ </t>
    </r>
    <r>
      <rPr>
        <b/>
        <i/>
        <sz val="12"/>
        <rFont val="TH SarabunPSK"/>
        <family val="2"/>
      </rPr>
      <t>ร้อยละ ๖๐</t>
    </r>
  </si>
  <si>
    <t>ค่า Unit Cost ผู้ป่วยนอก แยกตามหน่วยบริการ</t>
  </si>
  <si>
    <t>ลดลงจากปี๕๓ อย่างน้อยร้อยละ ๓</t>
  </si>
  <si>
    <t>จำนวนผู้พยายามฆ่าตัวตายไม่สำเร็จทั้งหมด</t>
  </si>
  <si>
    <t xml:space="preserve">    ผลงานในภาพรวมของอำเภอ</t>
  </si>
  <si>
    <t>ลดลง</t>
  </si>
  <si>
    <t>เพิ่มขึ้น</t>
  </si>
  <si>
    <t>ตามตัวชี้วัดการตรวจราชการและนิเทศงานกระทรวงสาธารณสุข (E-Inspection) ปีงบประมาณ ๒๕๕๔</t>
  </si>
  <si>
    <t>สรุปผลการดำเนินงานจังหวัดสุพรรณบุรี</t>
  </si>
  <si>
    <t>สามารถ download ได้ที่ http://www.spo.moph.go.th/web/dplan/</t>
  </si>
  <si>
    <t>ตัวชี้วัด</t>
  </si>
  <si>
    <t>รหัสย่อย</t>
  </si>
  <si>
    <t>อัตราเพิ่มของการเข้ารับการรักษาตัวในโรงพยาบาลด้วยโรคความดันโลหิตสูงลดลงจากฐานข้อมูลปี ๒๕๕๓ อย่างน้อย   ร้อยละ ๓</t>
  </si>
  <si>
    <t>อัตราเพิ่มของการเข้ารับการรักษาตัวในโรงพยาบาลด้วยโรคเบาหวานลดลงจากฐานข้อมูลปี ๒๕๕๓ อย่างน้อย       ร้อยละ ๓</t>
  </si>
  <si>
    <t xml:space="preserve">    ผ่านเกณฑ์    The must</t>
  </si>
  <si>
    <t xml:space="preserve">    ผ่านเกณฑ์    The best</t>
  </si>
  <si>
    <t>จังหวัดมีระบบการประเมินผลการ</t>
  </si>
  <si>
    <t xml:space="preserve">ร้อยละของการถูกปฏิเสธการส่งต่อผู้ป่วย </t>
  </si>
  <si>
    <t>๔ ระดับ ลดลงจากปี ๒๕๕๓</t>
  </si>
  <si>
    <t>จากปี ๒๕๕๓</t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</si>
  <si>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ภายในจังหวัด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</si>
  <si>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ภายในเขต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</si>
  <si>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ข้ามเขต</t>
    </r>
  </si>
  <si>
    <r>
      <t>ร้อยละของการถูกปฎิเสธการส่งต่อผู้ป่วย</t>
    </r>
    <r>
      <rPr>
        <u/>
        <sz val="14"/>
        <rFont val="TH SarabunPSK"/>
        <family val="2"/>
      </rPr>
      <t>ส่วนกลาง</t>
    </r>
  </si>
  <si>
    <t>สัดส่วนของผู้ป่วยวิกฤติที่มารับบริการโดยระบบ EMS ต่อจำนวนผู้ป่วยฉุกเฉินทั้งหมดที่มาโดยระบบ EMS ที่ ER</t>
  </si>
  <si>
    <t>J</t>
  </si>
  <si>
    <t>L</t>
  </si>
  <si>
    <t>๐๒๐๕</t>
  </si>
  <si>
    <t>จังหวัดมีแผนบูรณาการงานส่งเสริมสุขภาพและป้องกันโรคเชิงรุกระดับจังหวัด</t>
  </si>
  <si>
    <t>มีระบบการ</t>
  </si>
  <si>
    <t>๑) มีกระบวนการบริหารการควบคุมภายในตามมาตรฐานราชการ (๒๐%)</t>
  </si>
  <si>
    <t>๒) มีกระบวนการพัฒนาระบบบัญชีตามเกณฑ์คุณภาพบัญชี(๒๐%)</t>
  </si>
  <si>
    <t>๓) มีกระบวนการพัฒนาบริหารการเงินการคลังให้เกิดประสิทธิภาพ (๖๐%)</t>
  </si>
  <si>
    <t>(๒๐X+๒๐Y+๖๐Z)/๑๐๐</t>
  </si>
  <si>
    <t>เท่ากับ ๕</t>
  </si>
  <si>
    <t>ยังไม่มีการกำกับติดตามประเมินผลและรายงานผลการดำเนินงานตามแผนบริหารความเสี่ยงและรายงานต่อผู้ว่าราชการจังหวัดและผู้ตรวจราชการ</t>
  </si>
  <si>
    <t>จำนวนจังหวัดที่มีผลการดำเนินโครงการสนองน้ำพระราชหฤทัยใน</t>
  </si>
  <si>
    <t>หลวงทรงห่วงใยสุขภาพประชาชนในระดับดีมากถึงดีเยี่ยม</t>
  </si>
  <si>
    <t>ยังไม่มีการการจัดทำแผนงานพัฒนาคุณธรรมจริยธรรม/กำหนดหัวข้อการพัฒนาคุณธรรมจริยธรรมของจังหวัดและเครือข่ายบริการสุขภาพ (CUP)/การพัฒนาวัฒนธรรมองค์กรด้านคุณธรรมจริยธรรม โดยมีกิจกรรม/กระบวนการติดตามให้สอดคล้องตามแผนที่กำหนด ๑-๓ เรื่อง</t>
  </si>
  <si>
    <t>ร้อยละสตรีที่มีอายุ ๓๐-๖๐ ปี  ได้รับการตรวจมะเร็ง    ปากมดลูก</t>
  </si>
  <si>
    <t xml:space="preserve"> ค่าน้ำหนักสัมพัทธ์ (RW) ของผู้ป่วยในทั้งหมด</t>
  </si>
  <si>
    <t xml:space="preserve"> จำนวนผู้ป่วยในที่จำหน่ายทั้งหมด</t>
  </si>
  <si>
    <t>ร้อยละ ๕๖.๙๐</t>
  </si>
  <si>
    <t>๑๗๔ แห่ง</t>
  </si>
  <si>
    <t>๑๘๔ แห่ง</t>
  </si>
  <si>
    <t xml:space="preserve"> (รพ. ๑๐ แห่ง และ สอ. ๑๗๔ แห่ง)</t>
  </si>
  <si>
    <t xml:space="preserve">ดำเนินงานการให้บริการสุขภาพทั้ง      </t>
  </si>
  <si>
    <t>๔ ด้าน</t>
  </si>
  <si>
    <t>รพศ.</t>
  </si>
  <si>
    <t>รพท.</t>
  </si>
  <si>
    <t>รายงานผล</t>
  </si>
  <si>
    <t>ผ่านทาง data</t>
  </si>
  <si>
    <t>ดำเนินงานโดย</t>
  </si>
  <si>
    <t>๑.๓ - ๑.๙</t>
  </si>
  <si>
    <t>๐.๘ - ๑.๒</t>
  </si>
  <si>
    <t>๐.๗ - ๐.๙</t>
  </si>
  <si>
    <t>๐.๔ - ๐.๖</t>
  </si>
  <si>
    <t>รพช.  ๖๐ เตียง (ค่าเฉลี่ยของ ๕  แห่ง)</t>
  </si>
  <si>
    <t>รพช. ๑๒๐  เตียง (ค่าเฉลี่ยของ  ๒  แห่ง)</t>
  </si>
  <si>
    <t>รพช. ๙๐ เตียง</t>
  </si>
  <si>
    <t>๐.๖ -๐.๘</t>
  </si>
  <si>
    <t xml:space="preserve">อัตราการฆ่าตัวตายสำเร็จต่อประชากรแสนคนลดลงจากปีที่ผ่านมา (ประเทศ : ไม่เกิน 6.5 ต่อประชากรแสรคน)  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</si>
  <si>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 </t>
    </r>
    <r>
      <rPr>
        <b/>
        <sz val="16"/>
        <color theme="1"/>
        <rFont val="Wingdings"/>
        <charset val="2"/>
      </rPr>
      <t xml:space="preserve">J </t>
    </r>
    <r>
      <rPr>
        <b/>
        <sz val="16"/>
        <color theme="1"/>
        <rFont val="TH SarabunPSK"/>
        <family val="2"/>
      </rPr>
      <t>ผ่านเกณฑ์ที่กำหนด</t>
    </r>
    <r>
      <rPr>
        <b/>
        <sz val="16"/>
        <color theme="1"/>
        <rFont val="Wingdings"/>
        <charset val="2"/>
      </rPr>
      <t xml:space="preserve">  </t>
    </r>
  </si>
  <si>
    <r>
      <t xml:space="preserve">               </t>
    </r>
    <r>
      <rPr>
        <b/>
        <sz val="16"/>
        <color theme="1"/>
        <rFont val="Wingdings"/>
        <charset val="2"/>
      </rPr>
      <t xml:space="preserve">L </t>
    </r>
    <r>
      <rPr>
        <b/>
        <sz val="16"/>
        <color theme="1"/>
        <rFont val="TH SarabunPSK"/>
        <family val="2"/>
      </rPr>
      <t>ไม่ผ่านเกณฑ์ที่กำหนด</t>
    </r>
  </si>
  <si>
    <t xml:space="preserve"> โรงพยาบาลทุกแห่งสมัครเข้าร่วมโครงการและผ่านเกณฑ์การประเมิน</t>
  </si>
  <si>
    <t xml:space="preserve"> โรงพยาบาลจำนวน ๑๐ แห่ง และสถานีอนามัยจำนวน ๘๖ แห่ง</t>
  </si>
  <si>
    <t xml:space="preserve">     จังหวัดละ    ๓ แห่ง</t>
  </si>
  <si>
    <t>๒ ตำบล</t>
  </si>
  <si>
    <t>center และ</t>
  </si>
  <si>
    <t>ปกติ</t>
  </si>
  <si>
    <t>ระบบรายงาน</t>
  </si>
  <si>
    <t xml:space="preserve"> รร.วัดด่านช้าง อ.ด่านช้าง ,รร.เทศบาล 4 วัดโพธิ์อ้น อ.สองพี่น้อง, รร.วัดคลองโมง อ.บางปลาม้า</t>
  </si>
  <si>
    <t xml:space="preserve"> ตำบลต้นคราม อำเภอบางปลาม้า ,ตำบลหัวโพธิ์ อำเภอสองพี่น้อง</t>
  </si>
  <si>
    <t xml:space="preserve"> ไม่มีสถานประกอบการธุรกิจบริการสุขภาพยื่นขอรับรองคุณภาพมาตรฐานตามกฎหมาย</t>
  </si>
  <si>
    <t xml:space="preserve">  อำเภอละ ๒ แห่ง รวม ๒๐ แห่ง</t>
  </si>
  <si>
    <t xml:space="preserve">   ผลงานรวมในภาพอำเภอ</t>
  </si>
  <si>
    <t>ร้อยละสตรีกลุ่มเป้าหมายได้รับการตรวจมะเร็งปากมดลูกรวมถึงการได้รับ</t>
  </si>
  <si>
    <t>การรักษาเมื่อมีผลผิดปกติ</t>
  </si>
  <si>
    <t xml:space="preserve">     ไม่เกิน      ร้อยละ ๕</t>
  </si>
  <si>
    <t>มากกว่า ๐.๘๘</t>
  </si>
  <si>
    <t>ร้อยละ ๘๕</t>
  </si>
  <si>
    <t>ค่า Unit Cost ผู้ป่วยนอก เฉลี่ยระดับประเทศ แยกตามระดับของหน่วยบริการ  (ต้นทุนบริการ)</t>
  </si>
  <si>
    <t xml:space="preserve">   รอบ ๙ เดือน  เดือน กันยายน ๒๕๕๓ ถึง มิถุนายน ๒๕๕๔</t>
  </si>
  <si>
    <t>อัตราการฆ่าตัวตายสำเร็จ ปี ๒๕๕๔  (๑๒ เดือน)</t>
  </si>
  <si>
    <t>จำนวนการฆ่าตัวตายสำเร็จทั้งหมด  (๑๒ เดือน)</t>
  </si>
  <si>
    <t>ร้อยละ ๙๕.๕๓</t>
  </si>
  <si>
    <t>ร้อยละ ๐.๙๔</t>
  </si>
  <si>
    <t xml:space="preserve">    ลดลง     ร้อยละ ๒๔.๖๒</t>
  </si>
  <si>
    <t xml:space="preserve">    ลดลง     ร้อยละ ๒๒.๖๖</t>
  </si>
  <si>
    <t>ร้อยละ ๕.๙๐</t>
  </si>
  <si>
    <t>ร้อยละ ๑๑.๔๙</t>
  </si>
  <si>
    <t>๑๕ แห่ง</t>
  </si>
  <si>
    <t xml:space="preserve"> (รพ.เจ้าพระยายมราช,รพ.สมเด็จพระสังฆราชองค์ที่ ๑๗ ,รพ.ด่านช้าง,สองพี่น้อง ๔,อู่ทอง๓,สามชุก๕)</t>
  </si>
  <si>
    <t>ร้อยละ ๘๑.๗๘</t>
  </si>
  <si>
    <t>ร้อยละ ๙๗.๓๗</t>
  </si>
  <si>
    <t>ลดลงจากปีที่ผ่านมา (อัตรา ๖.๘๑/แสนปชก.)</t>
  </si>
  <si>
    <t>ลดลงจากปีที่ผ่านมา (อัตรา ๒.๒๓/แสนปชก.)</t>
  </si>
  <si>
    <t>๕ ระดับ</t>
  </si>
  <si>
    <t>ไม่ผ่าน</t>
  </si>
  <si>
    <t>ผ่าน/ไม่ผ่าน</t>
  </si>
  <si>
    <t xml:space="preserve"> เพิ่มขึ้น   (อัตรา ๓.๔๐/แสนประชากร)</t>
  </si>
  <si>
    <t xml:space="preserve">      ลดลง     ( อัตรา ๖.๑๐/แสนประชากร)</t>
  </si>
  <si>
    <t xml:space="preserve">สรุปผลการดำเนินการตามตัวชี้วัดตามแนวทางการตรวจราชการ (E-inspection) (๑ ตุลาคม ๒๕๕๓ - ๓๐ กันยายน ๒๕๕๔)  ปีงบประมาณ ๒๕๕๔   </t>
  </si>
  <si>
    <t>ร้อยละ ๖๐ ของหน่วยบริการปฐมภูมิเขตเมือง (ศูนย์สุขภาพชุมชนเมือง)และเขตชนบทผ่านเกณฑ์ตัวชี้วัด ๖ ข้อ ตามนโยบายการพัฒนา</t>
  </si>
  <si>
    <t>จำนวนหน่วยบริการปฐมภูมิเขตเมืองและเขตชนบท     (ศูนย์สุขภาพชุมชนเมือง)</t>
  </si>
  <si>
    <t>จำนวนหน่วยบริการปฐมภูมิเขตเมืองและเขตชนบท     (ศูนย์สุขภาพชุมชนเมือง)  ผ่านเกณฑ์ตัวชี้วัด ๖ ข้อ</t>
  </si>
  <si>
    <t> ประเด็น/รหัส</t>
  </si>
  <si>
    <t>ประเด็นหลักที่ ๑  การดำเนินงานเพื่อสนองนโยบายและแก้ไขปัญหาเร่งด่วน</t>
  </si>
  <si>
    <t>หัวข้อ ๑.๑ การพัฒนาหน่วยบริการปฐมภูมิในเขตเมืองและชนบท</t>
  </si>
  <si>
    <t>ประเด็น ๑.๑.๑ การบริหารจัดการระบบปฐมภูมิทั้งเขตเมืองและชนบท</t>
  </si>
  <si>
    <t>ภารกิจที่ ๑ การตรวจติดตามนโยบายและปัญหาเร่งด่วนของกระทรวงสาธารณสุข</t>
  </si>
  <si>
    <t>ประเด็น ๑.๒.๑ การพัฒนาเครือข่ายโรคเรื้อรังระดับอำเภอและจังหวัดตามยุทธศาสตร์สุขภาพดีวิถีชีวิตไทย</t>
  </si>
  <si>
    <t xml:space="preserve">รพ.สต.ขนาดใหญ่ (๑,๐๐๐ แห่งในชุมชน และ ๒๑๕ แห่งในเขตเมือง) ผ่านเกณฑ์ตำบลจัดการสุขภาพดีวิถีชีวิตไทยตามมาตรฐานที่กำหนด </t>
  </si>
  <si>
    <t>อย่างน้อยร้อยละ ๑๐ อยู่ในเกณฑ์ดีมาก</t>
  </si>
  <si>
    <t>จำนวน รพ.สต.ขนาดใหญ่</t>
  </si>
  <si>
    <t>จำนวน รพ.สต.ขนาดใหญ่ผ่านเกณฑ์ตำบลจัดการสุขภาพดีวิถีชีวิตไทย</t>
  </si>
  <si>
    <t>ประเด็น ๑.๒.๒ การป้องกัน ควบคุมโรคเรื้อรัง และการพัฒนาระบบบริการและการดูแลผู้ป่วยโรคเรื้อรัง</t>
  </si>
  <si>
    <t xml:space="preserve">ประชากรกลุ่มเสี่ยงต่อเบาหวาน ป่วยเป็นโรคเบาหวานไม่เกินร้อยละ ๕ </t>
  </si>
  <si>
    <t>๐๑๐๖</t>
  </si>
  <si>
    <t>เพิ่มขึ้นมากกว่าร้อยละ ๓ เมื่อปท.กับปี ๒๕๕๔</t>
  </si>
  <si>
    <t xml:space="preserve">จำนวนผู้ป่วยเบาหวานมีระดับค่าน้ำตาลอยู่ในเกณฑ์ที่ควบคุมได้ ปีงบประมาณ ๒๕๕๔         </t>
  </si>
  <si>
    <t>จำนวนผู้ป่วยเบาหวาน ปีงบประมาณ ๒๕๕๕</t>
  </si>
  <si>
    <t xml:space="preserve">จำนวนผู้ป่วยเบาหวานมีระดับค่าน้ำตาลอยู่ในเกณฑ์ที่ควบคุมได้ ปีงบประมาณ ๒๕๕๕        </t>
  </si>
  <si>
    <t>(๑๒เดือน)</t>
  </si>
  <si>
    <t>ผู้ป่วยความดันโลหิตสูงควบคุมระดับความดันโลหิตได้ตามเป้าหมาย (ผู้ป่วยทั่วไป BP&lt;๑๔๐/๙๐ mmHg,ผู้ป่วยอายุน้อย/ผู้ป่วยเบาหวาน/ผู้ป่วยโรคไต/ผู้ป่วยหลังกล้ามเนื้อหัวใจตาย/หลังเป็นอัมพฤกษ์อัมพาต BP&lt;๑๓๐/๘๐ mmHg)</t>
  </si>
  <si>
    <t>จำนวนผู้ป่วย HT ปีงบประมาณ ๒๕๕๕</t>
  </si>
  <si>
    <t xml:space="preserve">จำนวนผู้ป่วย HT ที่ควบคุมระดับความดันโลหิตได้ตามเป้าหมาย  ปีงบประมาณ ๒๕๕๕   </t>
  </si>
  <si>
    <t xml:space="preserve">จำนวนผู้ป่วย HT ที่ควบคุมระดับความดันโลหิตได้ตามเป้าหมาย ปีงบประมาณ ๒๕๕๔    </t>
  </si>
  <si>
    <t>๐๑๐๗</t>
  </si>
  <si>
    <r>
      <rPr>
        <b/>
        <sz val="12"/>
        <rFont val="Calibri"/>
        <family val="2"/>
      </rPr>
      <t>≥</t>
    </r>
    <r>
      <rPr>
        <b/>
        <sz val="12"/>
        <rFont val="TH SarabunPSK"/>
        <family val="2"/>
      </rPr>
      <t xml:space="preserve"> ร้อยละ๖๐</t>
    </r>
  </si>
  <si>
    <t>ผู้ป่วยโรคหลอดเลือดหัวใจขาดเลือดเฉียบพลันได้รับการรักษาด้วยการเปิดเส้นเลือดด้วยการให้ยา Streptokinase หรือได้รับการส่งต่อทำบอลลูนขยายเส้นเลือด</t>
  </si>
  <si>
    <t>ผู้ป่วยเบาหวานมีระดับค่าน้ำตาลอยู่ในเกณฑ์ที่ควบคุมได้ (ระดับ HbA๑C ครั้งสุดท้ายน้อยกว่าร้อยละ ๗ หรือ FBS ≥ ๗๐ และ &lt;๑๓๐ มก./ดล. ๓ ครั้งติดต่อกัน)</t>
  </si>
  <si>
    <t>จำนวนโรคหลอดเลือดหัวใจขาดเลือดเฉียบพลัน</t>
  </si>
  <si>
    <t>จำนวนผู้ป่วยโรคหลอดเลือดหัวใจขาดเลือดเฉียบพลันได้รับการรักษาด้วยการเปิดเส้นเลือดด้วยการให้ยา Streptokinase หรือได้รับการส่งต่อทำบอลลูนขยายเส้นเลือด</t>
  </si>
  <si>
    <t>มีการพัฒนา CCU Stoke Unit ใน รพศ. ของเขตบริการ</t>
  </si>
  <si>
    <t>๐๑๑๐</t>
  </si>
  <si>
    <t>หัวข้อ ๑.๒ การสร้างสุขภาพ เพื่อลดผลกระทบจากโรคไม่ติดต่อเรื้อรัง</t>
  </si>
  <si>
    <t>หัวข้อ ๑.๓ การจัดการด้านการแพทย์และสาธารณสุขเมื่อเกิดภัยพิบัติ โรคระบาด และภัยสุขภาพ</t>
  </si>
  <si>
    <t>ประเด็น ๑.๓.๑ การพัฒนาพัฒนาระบบการแพทย์ฉุกเฉินอย่างเป็นระบบและได้มาตรฐาน</t>
  </si>
  <si>
    <t>๐๑๑๑</t>
  </si>
  <si>
    <t>ทุกจังหวัดมีการประชุมร่วมกันระดับจังหวัดในการจัดทำแผนรองรับภัยพิบัติ ภัยธรรมชาติ รวมทั้งโรคระบาด อย่างเป็นระบบ อย่างน้อยปีละ ๔ ครั้ง เพื่อพัฒนางานอย่างต่อเนื่อง</t>
  </si>
  <si>
    <t>๐๑๑๒</t>
  </si>
  <si>
    <t xml:space="preserve">ยามปกติผู้ป่วยภาวะวิกฤติฉุกเฉินที่เป็นสีแดงมาระบบ EMS ของจังหวัดมากกว่าร้อยละ ๑๕ ในปี ๒๕๕๕ และดีขึ้นอย่างต่อเนื่องทุกปี </t>
  </si>
  <si>
    <t>จำนวนผู้ป่วยภาวะวิกฤติฉุกเฉินที่เป็นสีแดง</t>
  </si>
  <si>
    <t>จำนวนผู้ป่วยภาวะวิกฤติฉุกเฉินที่เป็นสีแดงมาระบบ EMS</t>
  </si>
  <si>
    <t xml:space="preserve">&gt; ร้อยละ ๑๕ </t>
  </si>
  <si>
    <t>๐๑๑๓</t>
  </si>
  <si>
    <t>ทีมปฏิบัติการฉุกเฉินทางการแพทย์ระดับตติยภูมิ ในภาวะภัยพิบัติ ที่ได้มาตรฐานระดับชาติ อย่างน้อยเขตตรวจราชการละ ๑ ทีม</t>
  </si>
  <si>
    <t>ภารกิจที่ ๒ การตรวจติดตามผลการปฏิบัติราชการสาธารณสุขในส่วนภูมิภาค</t>
  </si>
  <si>
    <t>ประเด็นหลักที่ ๒  การพัฒนาระบบบริการสุขภาพ และระบบหลักประกันสุขภาพ</t>
  </si>
  <si>
    <t>หัวข้อ ๒.๑ การพัฒนาระบบบริการสุขภาพทั้งระดับปฐมภูมิ ทุติยภูมิ และตติยภูมิของจังหวัด</t>
  </si>
  <si>
    <t>ประเด็น ๒.๑.๑ การจัดการทรัพยากร (Resource Allocation)</t>
  </si>
  <si>
    <t xml:space="preserve">จังหวัดสามารถใช้ประโยชน์จากแผนจัดการทรัพยากร เพื่อสนับสนุนการพัฒนาระบบบริการสุขภาพของจังหวัดได้จริง </t>
  </si>
  <si>
    <t>การจัดทำคำของบประมาณ</t>
  </si>
  <si>
    <t>๑)</t>
  </si>
  <si>
    <t>๒)</t>
  </si>
  <si>
    <t>๓)</t>
  </si>
  <si>
    <t>การจัดสรรงบลงทุน UC</t>
  </si>
  <si>
    <t>การจัดสรรกำลังคน</t>
  </si>
  <si>
    <t>ประเด็น ๒.๑.๒ การจัดระบบเครือข่าย (Service Network Management)</t>
  </si>
  <si>
    <t>คณะกรรมการบริหารเครือข่ายฯสามารถดำเนินงานในภารกิจสำคัญของการพัฒนาระบบบริการสุขภาพได้อย่างมีประสิทธิภาพ</t>
  </si>
  <si>
    <t>จังหวัดมีคณะกรรมการบริหารเครือข่ายระบบริการสุขภาพระดับจังหวัดตลอดจนคณะทำงานที่จำเป็นด้านต่าง ๆ เพื่อร่วมกันขับเคลื่อนการพัฒนาระบบบริการสุขภาพของจังหวัดให้เป็นเอกภาพ</t>
  </si>
  <si>
    <t>ประเด็น ๒.๑.๓ คุณภาพบริการ (Quality of service)</t>
  </si>
  <si>
    <t>การพัฒนาคุณภาพของสถานบริการทั้งในภาพองค์กรและพัฒนาคุณภาพเฉพาะด้าน ในปี ๒๕๕๕ และมีความก้าวหน้าดีขึ้นกว่าปี ๒๕๕๔</t>
  </si>
  <si>
    <t>คุณภาพบริการด้านการพยาบาล</t>
  </si>
  <si>
    <t>คุณภาพบริการด้านห้องปฏิบัติการชันสูตร</t>
  </si>
  <si>
    <t>คุณภาพบริการด้านการบริหารเวชภัณฑ์</t>
  </si>
  <si>
    <t>ประเด็น ๒.๑.๔ ผลสัมฤทธิ์การดำเนินงาน (Qutcome Achievement)</t>
  </si>
  <si>
    <t>สถานบริการสุขภาพและระบบบริการสุขภาพได้รับการติดตามประเมินผล เพื่อปรับปรุงแก้ไขอย่างต่อเนื่อง</t>
  </si>
  <si>
    <t>จังหวัดมีการกำกับติดตามผลการพัฒนาศักยภาพบริการเพื่อลดการส่งต่อผู้ป่วยที่เป็นปัญหาในภาพรวมของจังหวัด</t>
  </si>
  <si>
    <t>หัวข้อ ๒.๒ การพัฒนาระบบส่งต่อ (Referral system)</t>
  </si>
  <si>
    <t>ประเด็น ๒.๒.๑ การดำเนินงานของศูนย์ประสานงานการส่งต่อผู้ป่วยระดับจังหวัด (ศสต.จังหวัด)</t>
  </si>
  <si>
    <t>๐๒๐๔</t>
  </si>
  <si>
    <t>ปัญหาการปฏิเสธการส่งต่อผู้ป่วยในปี ๒๕๕๕ ลดลง  กว่าปี ๒๕๕๔ โดยเฉพาะการส่งต่อผู้ป่วยข้ามเขต</t>
  </si>
  <si>
    <t>๐๒๐๕(๑)</t>
  </si>
  <si>
    <t>๐๒๐๕(๒)</t>
  </si>
  <si>
    <t>๐๒๐๕(๓)</t>
  </si>
  <si>
    <t>๐๒๐๕(๔)</t>
  </si>
  <si>
    <t>๐๒๐๖</t>
  </si>
  <si>
    <t>มีเครือข่ายผู้เชี่ยวชาญอย่างน้อย ๑ เครือข่าย มีบทบาทในการแก้ไขปัญหาการรับส่งผู้ป่วยที่เป็นปัญหาของจังหวัดได้จริง</t>
  </si>
  <si>
    <t>๐๒๐๗</t>
  </si>
  <si>
    <t>มีระบบข้อมูลการส่งต่อทั้งในส่วนของข้อมูลผู้ป่วย และข้อมูลการดำเนินงานของ ศสต. สามารถใช้ประโยชน์ได้ในระดับจังหวัด เขต และส่วนกลาง</t>
  </si>
  <si>
    <t>ลดลงกว่าปี ๒๕๕๔</t>
  </si>
  <si>
    <t>ประเด็น ๒.๒.๒ การจัดตั้งเครือข่ายผู้เชี่ยวชาญ (รัฐและเอกชน) ภายใต้ศูนย์ส่งต่อฯ และเชื่อมกับศูนย์ความเชี่ยวชาญระดับสูงภายในเขต</t>
  </si>
  <si>
    <t>ประเด็น ๒.๒.๓ ระบบข้อมูลรายงานที่สามารถสะท้อนประสิทธิภาพระบบการส่งต่อ</t>
  </si>
  <si>
    <t>หัวข้อ ๒.๓ ประสิทธิภาพการบริการด้านการรักษา ส่งเสริมป้องกันและฟื้นฟู</t>
  </si>
  <si>
    <t>ประเด็น ๒.๓.๑ ประสิทธิภาพการบริการด้านการรักษา</t>
  </si>
  <si>
    <t>๐๒๐๘</t>
  </si>
  <si>
    <t>๐๒๐๙</t>
  </si>
  <si>
    <t>๐๒๑๐</t>
  </si>
  <si>
    <t>ร้อยละของการถูกปฏิเสธการส่งต่อผู้ป่วยปี ๒๕๕๔</t>
  </si>
  <si>
    <t>ประเด็น ๒.๓.๒ ประสิทธิภาพการบริการด้านการส่งเสริมสุขภาพและป้องกันโรค</t>
  </si>
  <si>
    <t>หญิงตั้งครรภ์</t>
  </si>
  <si>
    <t>๐๒๑๑</t>
  </si>
  <si>
    <t>๐๒๑๒</t>
  </si>
  <si>
    <t xml:space="preserve"> ร้อยละของหญิงตั้งครรภ์ที่ฝากครรภ์ ๕ ครั้งครบตามเกณฑ์ (การฝากครรภ์ครั้งแรกก่อน ๑๒ สัปดาห์</t>
  </si>
  <si>
    <t>ร้อยละของหญิงตั้งครรภ์ที่ได้รับการดูแลครบถ้วนตามเกณฑ์</t>
  </si>
  <si>
    <t>จำนวนหญิงคลอดทั้งหมดที่ฝากครรภ์</t>
  </si>
  <si>
    <t>จำนวนหญิงคลอดทั้งหมด</t>
  </si>
  <si>
    <t>จำนวนหญิงตั้งครรภ์ทั้งหมด</t>
  </si>
  <si>
    <t>จำนวนหญิงตั้งครรภ์ที่ได้รับการดูแลครบถ้วนตามเกณฑ์ทั้งหมด</t>
  </si>
  <si>
    <t>หญิงหลังคลอด</t>
  </si>
  <si>
    <t>๐๒๑๓</t>
  </si>
  <si>
    <t>ร้อยละของหญิงคลอดที่ได้การตรวจหลังคลอด ๖ สัปดาห์อย่างน้อย ๑ ครั้ง</t>
  </si>
  <si>
    <t>จำนวนหญิงคลอดที่ได้การตรวจหลังคลอด ๖ สัปดาห์อย่างน้อย ๑ ครั้ง</t>
  </si>
  <si>
    <t>เด็กแรกเกิด - &lt;๓ ปี</t>
  </si>
  <si>
    <t>การสร้างภูมิคุ้มกันโรคครบถ้วนตามเกณฑ์</t>
  </si>
  <si>
    <t>๐๒๑๔</t>
  </si>
  <si>
    <t>BCG</t>
  </si>
  <si>
    <t>OPV๓</t>
  </si>
  <si>
    <t>DPT๓</t>
  </si>
  <si>
    <t>MMR๑</t>
  </si>
  <si>
    <t>HB๓</t>
  </si>
  <si>
    <t>JE๓</t>
  </si>
  <si>
    <t>อัตราการเลี้ยงลูกด้วยนมแม่อย่างเดียว 6  เดือน</t>
  </si>
  <si>
    <t xml:space="preserve">จำนวนแม่ที่มีลูกอายุ 6 เดือน-6 เดือน 15 วันให้ลูกกินนมแม่อย่างเดียว ที่มารับบริการ ณ คลินิกสุขภาพเด็กดีในสถานบริการ </t>
  </si>
  <si>
    <t>จำนวนแม่ที่มีลูกอายุ 6 เดือน-6 เดือน 15 วันที่มารับบริการ ณ คลินิกสุขภาพเด็กดีในสถานบริการทั้งหมด</t>
  </si>
  <si>
    <t>๐๒๑๕</t>
  </si>
  <si>
    <t>อัตราการตรวจคัดกรองเด็กเพื่อหาภาวะพร่องธัยรอยด์ฮอร์โมน/PKU</t>
  </si>
  <si>
    <t xml:space="preserve">จำนวนเด็กทารก อายุ 48 ชั่วโมง -ไม่เกิน 7 วันหลังคลอด   ที่ได้รับการเจาะเลือดเพื่อหาภาวะพร่องธัยรอยด์ฮอร์โมน/PKU </t>
  </si>
  <si>
    <t>จำนวนทารกเกิดมีชีพทั้งหมด</t>
  </si>
  <si>
    <t> ๐๒๑๖</t>
  </si>
  <si>
    <t xml:space="preserve">ร้อยละของเด็ก ๐-๗๒ เดือน ที่มีพัฒนาการสมวัย      </t>
  </si>
  <si>
    <t>จำนวนเด็กอายุ ๐-๗๒ เดือน ที่มีพัฒนาการสมวัย</t>
  </si>
  <si>
    <t> ๐๒๑๗</t>
  </si>
  <si>
    <t xml:space="preserve">ร้อยละของเด็ก ๐-๓๖ เดือน ที่มีพัฒนาการสมวัย      </t>
  </si>
  <si>
    <t>จำนวนเด็ก๐-๓๖ เดือนที่ได้รับการวัดพัฒนาการทั้งหมด</t>
  </si>
  <si>
    <t>จำนวนเด็กอายุ ๐-๓๖ เดือน ที่มีพัฒนาการสมวัย</t>
  </si>
  <si>
    <t>เด็ก ๓ - &lt;๖ ปี</t>
  </si>
  <si>
    <t>จำนวนเด็ก ๐-๗๒ เดือนที่ได้รับการวัดพัฒนาการทั้งหมด</t>
  </si>
  <si>
    <t>๐๒๑๘</t>
  </si>
  <si>
    <t>OPV๕</t>
  </si>
  <si>
    <t>DPT๕</t>
  </si>
  <si>
    <t>เด็ก ๖ - &lt;๑๓ ปี</t>
  </si>
  <si>
    <t>MMR๒</t>
  </si>
  <si>
    <t>dT</t>
  </si>
  <si>
    <t>๐๒๑๙</t>
  </si>
  <si>
    <t>นักเรียน ป.๑ ได้รับบริการเคลือบหลุมร่องฟัน</t>
  </si>
  <si>
    <t>จำนวนนักเรียน ป.๑ ทั้งหมด</t>
  </si>
  <si>
    <t>๐๒๒๐</t>
  </si>
  <si>
    <t>ร้อยละ ๔๐  ของนักเรียนประถมศึกษาปีที่ ๑  ได้รับบริการเคลือบหลุมร่องฟัน (Sealant)</t>
  </si>
  <si>
    <t>เด็ก ๑๓ - &lt;๑๙ ปี</t>
  </si>
  <si>
    <t>๐๒๒๑</t>
  </si>
  <si>
    <t>การประเมินภาวะอ้วนหรือน้ำหนักเกินในเด็กนักเรียนมัธยมศึกษา</t>
  </si>
  <si>
    <t>จำนวนมัธยมศึกษาทั้งหมด</t>
  </si>
  <si>
    <t>จำนวนมัธยมศึกษาที่มีภาวะอ้วนทั้งหมด</t>
  </si>
  <si>
    <t>๐๒๒๒</t>
  </si>
  <si>
    <t>การบริการวางแผนครอบครัว</t>
  </si>
  <si>
    <t>ผู้หญิงที่แต่งงานแล้วและอยู่กินกับสามีที่มาใช้บริการวางแผนครอบครัวในหน่วยบริการ (รัฐและเอกชน)</t>
  </si>
  <si>
    <t>ผู้หญิงที่แต่งงานแล้วและอยู่กินกับสามี</t>
  </si>
  <si>
    <t>อายุ ๑๙ - &lt;๖๐ ปี</t>
  </si>
  <si>
    <t>อายุ ๖๐ ปีขึ้นไป</t>
  </si>
  <si>
    <t>๐๒๒๓</t>
  </si>
  <si>
    <t>การตรวจสุขภาพประจำปี</t>
  </si>
  <si>
    <t>ประเด็น ๒.๓.๓ ประสิทธิภาพการบริการด้านการฟื้นฟูสมรรถภาพ</t>
  </si>
  <si>
    <t>๐๒๒๔</t>
  </si>
  <si>
    <t>จังหวัดมีรูปแบบการจัดบริการฟื้นฟูสมรรถภาพในโรงพยาบาลและชุมชนเป็นตัวอย่าง ๑ อำเภอ</t>
  </si>
  <si>
    <t>จำนวนโรงพยาบาลทั้งหมด</t>
  </si>
  <si>
    <t>จำนวนโรงพยาบาลที่มีรูปแบบการจัดบริการฟื้นฟูสมรรถภาพ</t>
  </si>
  <si>
    <t>ประเด็นหลักที่ ๓ กการส่งเสริมสุขภาพ ป้องกัน ควบคุมโรค และลดปัจจัยเสี่ยงด้านสุขภาพ</t>
  </si>
  <si>
    <t>หัวข้อ ๓.๑ การจัดทำแผนบูรณาการงานส่งเสริมป้องกันเชิงรุกระดับจังหวัด</t>
  </si>
  <si>
    <t>ประเด็น ๓.๑.๑ การจัดทำแผนบูรณาการงานส่งเสริมป้องกันเชิงรุกระดับจังหวัด</t>
  </si>
  <si>
    <t>๑ อำเภอ</t>
  </si>
  <si>
    <t>ร้อยละของการบรรลุผลตามแผนที่กำหนด</t>
  </si>
  <si>
    <t>จำนวนโครงการตามยุทธศาสตร์ (๔ ประเด็นหลัก) ทั้งหมด</t>
  </si>
  <si>
    <t>จำนวนโครงการที่บรรลุตามเป้าหมาย</t>
  </si>
  <si>
    <t>ร้อยละของกองทุนสุขภาพตำบลมีการดำเนินงานที่สอดคล้องและเชื่อมโยงกับแผนบูรณาการเชิงรุก</t>
  </si>
  <si>
    <t>จำนวนกองทุนสุขภาพตำบลทั้งหมด</t>
  </si>
  <si>
    <t>จำนวนกองทุนสุขภาพตำบลที่มีการดำเนินงานที่สอดคล้องและเชื่อมโยงกับแผนบูรณาการเชิงรุก</t>
  </si>
  <si>
    <t>การจัดทำแผนบูรณาการเชิงรุกงานบริการส่งเสริมและป้องกันโรคในช่องปากของกองทุนทันตกรรม</t>
  </si>
  <si>
    <t>๔)</t>
  </si>
  <si>
    <t>๕)</t>
  </si>
  <si>
    <t>มีแผนยุทธศาสตร์ด้านทันตสาธารณสุขระดับจังหวัด</t>
  </si>
  <si>
    <t>มีระบบจัดเก็บและฐานข้อมูลสภาวะทันตสุขภาพในภาพรวมของจังหวัด</t>
  </si>
  <si>
    <t>มีระบบติดตามผลการดำเนินงาน</t>
  </si>
  <si>
    <t>มีระบบการเตรียมความพร้อมสำหรับทันตบุคลากรใหม่ก่อนปฏิบัติงาน</t>
  </si>
  <si>
    <t>จำนวน CUP ที่ดำเนินการผ่านเกณฑ์ ๘ ข้อ</t>
  </si>
  <si>
    <t>หัวข้อ ๓.๒  การป้องกันและควบคุมโรคติดต่อ</t>
  </si>
  <si>
    <t>ประเด็น ๓.๒.๑ กระบวนการดำเนินงานขับเคลื่อนให้เกิดอำเภอควบคุมโรคเข้มแข็งแบบยั่งยืน</t>
  </si>
  <si>
    <t>ร้อยละของอำเภอมีคุณลักษณะเป็นอำเภอควบคุมโรคเข้มแข็งแบบยั่งยืน ส่งผลให้เกิดการลดโรคที่เป็นปัญหาตามนโยบายของกระทรวงสาธารณสุขและโรคที่เป็นปัญหาในระดับอำเภอ</t>
  </si>
  <si>
    <t>จำนวนอำเภอทั้งหมด</t>
  </si>
  <si>
    <t>จำนวนอำเภอมีคุณลักษณะเป็นอำเภอควบคุมโรคเข้มแข็งแบบยั่งยืน ส่งผลให้เกิดการลดโรคที่เป็นปัญหาตามนโยบายของกระทรวงสาธารณสุขและโรคที่เป็นปัญหาในระดับอำเภอ</t>
  </si>
  <si>
    <t>หัวข้อ ๓.๓  การดูแลปัญหาสุขภาพจิต</t>
  </si>
  <si>
    <t>ประเด็น ๓.๓.๑ ระบบการเฝ้าระวัง ป้องกันการฆ่าตัวตาย และติดตามดูแลผู้พยายามฆ่าตัวตาย</t>
  </si>
  <si>
    <t>ร้อยละ ๗๐</t>
  </si>
  <si>
    <t>อัตราการพยายามฆ่าตัวตายซ้ำ ปี ๒๕๕๔ (๑๒ เดือน)</t>
  </si>
  <si>
    <t>จำนวนผู้พยายามฆ่าตัวตายซ้ำ ปี ๒๕๕๔ (๑๒ เดือน)</t>
  </si>
  <si>
    <t>อัตราการฆ่าตัวตายสำเร็จต่อประชากรแสนคนลดลงจากปีที่ผ่านมา (ประเทศ : ไม่เกิน 6.5 ต่อประชากรแสนคน)</t>
  </si>
  <si>
    <t>หัวข้อ ๓.๔  การดูแลสุขภาพแม่และเด็ก และผู้สูงอายุ</t>
  </si>
  <si>
    <t>ประเด็น ๓.๔.๑ ระบบและกระบวนการพัฒนาโรงพยาบาลผ่านเกณฑ์มาตรฐานโรงพยาบาลสายใยรักแห่งครอบครัวระดับทอง</t>
  </si>
  <si>
    <t>จำนวนรพ.สายใยรักแห่งครอบครัว</t>
  </si>
  <si>
    <t>จำนวนรพ.สายใยรักแห่งครอบครัวที่ผ่านเกณฑ์ระดับทอง</t>
  </si>
  <si>
    <t>ประเด็น ๓.๔.๒ การจัดตั้งและพัฒนาชมรมผู้สูงอายุผ่านเกณฑ์ชมรมผู้สูงอายุคุณภาพ</t>
  </si>
  <si>
    <t>ชมรมผู้สูงอายุผ่านเกณฑ์คุณภาพเพิ่มขึ้น</t>
  </si>
  <si>
    <t>จำนวนชมรมผู้สูงอายุทั้งหมด</t>
  </si>
  <si>
    <t>จำนวนชมรมผู้สูงอายุผ่านเกณฑ์คุณภาพ ปี ๒๕๕๔</t>
  </si>
  <si>
    <t>จำนวนชมรมผู้สูงอายุผ่านเกณฑ์คุณภาพ ปี ๒๕๕๕</t>
  </si>
  <si>
    <t>หัวข้อ ๓.๕  การคุ้มครองผู้บริโภคด้านสุขภาพ</t>
  </si>
  <si>
    <t>ประเด็น ๓.๕.๑ กระบวนการกำกับดูแลมาตรฐานและเฝ้าระวังผลิตภัณฑ์สุขภาพให้ปราศจากการปนเปื้อนและเป็นไปตามมาตรฐาน</t>
  </si>
  <si>
    <t>มีผลการกำกับดูแลคุณภาพมาตรฐานตามแผนของพื้นที่</t>
  </si>
  <si>
    <t>เส้นก๋วยเตี๋ยว (ตรวจประเมิน GMP ปีละ ๑ ครั้ง)</t>
  </si>
  <si>
    <t>นมโรงเรียน   (ตรวจประเมิน GMP ปีละ ๒ ครั้ง)</t>
  </si>
  <si>
    <t>อาหาร ณ แหล่งจำหน่าย</t>
  </si>
  <si>
    <t>น้ำบริโภค/น้ำแข็ง (ตรวจประเมิน GMP )</t>
  </si>
  <si>
    <t>เครื่องสำอาง</t>
  </si>
  <si>
    <t>๐๓๑๑</t>
  </si>
  <si>
    <t>ประเด็น ๓.๕.๒ กระบวนการพัฒนาสถานประกอบการเพื่อสุขภาพให้มีคุณภาพได้มาตรฐานเพื่อรองรับพรบ.สถานประกอบการเพื่อสุขภาพ</t>
  </si>
  <si>
    <t>สถานประกอบการเพื่อสุขภาพได้คุณภาพมาตรฐานตามที่กฎหมายกำหนด</t>
  </si>
  <si>
    <t>ร้อยละ ๙๕</t>
  </si>
  <si>
    <t>สถานประกอบการเพื่อสุขภาพที่ได้รับการตรวจประเมินมาตรฐาน</t>
  </si>
  <si>
    <t>สถานประกอบการเพื่อสุขภาพที่ได้รับการขึ้นทะเบียนรับรองมาตรฐานตามที่กฎหมายกำหนดทั้งหมด</t>
  </si>
  <si>
    <t>หัวข้อ ๓.๖  การส่งเสริมการใช้บริการแพทย์แผนไทยและการแพทย์ทางเลือกในระบบบริการสุขภาพ</t>
  </si>
  <si>
    <t>ประเด็น ๓.๖.๑ ระบบการส่งเสริมสนับสนุนการให้บริการการแพทย์แผนไทยและการแพทย์ทางเลือกในระบบบริการสุขภาพ</t>
  </si>
  <si>
    <t>๐๓๑๒</t>
  </si>
  <si>
    <t>จำนวนผู้ป่วยรับบริการด้านการแพทย์แผนไทยเพิ่มขึ้น</t>
  </si>
  <si>
    <t>จำนวนผู้ป่วยรับบริการด้านการแพทย์แผนไทย ปี ๒๕๕๔</t>
  </si>
  <si>
    <t>จำนวนผู้ป่วยรับบริการด้านการแพทย์แผนไทย ปี ๒๕๕๕</t>
  </si>
  <si>
    <t>ประเด็นหลักที่ ๔ การบริหารจัดการระบบสุขภาพ</t>
  </si>
  <si>
    <t>หัวข้อ ๔.๑ การบริหารการเงินการคลังระดับจังหวัดเขตและจังหวัด</t>
  </si>
  <si>
    <t>มีคณะทำงานควบคุมภายในพิจารณาความเสี่ยงและประเด็นพัฒนาระบบการควบคุมภายในของหน่วยงาน</t>
  </si>
  <si>
    <t>กำหนดกระบวนการปฏิบัติงาน/กิจกรรมและวัตถุประสงค์ของกระบวนการนั้น ๆ ชัดเจนและสอดคล้องกับนโยบายรัฐบาล</t>
  </si>
  <si>
    <t>มีกระบวนการพิจารณาระดับความเสี่ยง/จัดทำแผนปรับปรุงการควบคุมภายใน</t>
  </si>
  <si>
    <t>มีการกำหนดวิธีการปรับปรุงการควบคุมภายในสอดคล้องตามความเสี่ยงที่เหลืออยู่/รายงานติดตามความก้าวหน้าทุกไตรมาส</t>
  </si>
  <si>
    <t>มีผลงานหรือกลักฐานเชิงประจักษ์ถึงความสำเร็จหรือเป็นที่ยอมรับได้ (ปอ.๓ และปย.๒)</t>
  </si>
  <si>
    <t>มีคณะทำงานพัฒนาระบบบัญชี/ประชุมทุกไตรมาส</t>
  </si>
  <si>
    <t>มีการกำหนดปัญหาหรือประเด็นสำคัญในพื้นที่สอดคล้องกับนโยบายกระทรวงฯเพื่อแก้ไขและพัฒนา</t>
  </si>
  <si>
    <t>มีกระบวนการแก้ปัญหาและรูปแบบขับเคลื่อนการแก้ปัญหาที่ชัดเจนในปัญหานั้น ๆ</t>
  </si>
  <si>
    <t>มีกิจกรรมการขับเคลื่อนการแก้ปัญหาอย่างต่อเนื่อง/รายงานทุกไตรมาส</t>
  </si>
  <si>
    <t>ผ่านเกณฑ์ประเมินการตรวจสอบคุณภาพบัญชีทางอิเล็คโทรนิกส์ ๙๐%</t>
  </si>
  <si>
    <t>ผ่านเกณฑ์ดัชนีการเงิน ๗ ระดับของกรรมการประเมินระดับกระทรวง</t>
  </si>
  <si>
    <t>หัวข้อ ๔.๒ การบริหารจัดการบุคลากร</t>
  </si>
  <si>
    <t>ประเด็น ๔.๒.๑ แผนความต้องการและการจัดการกำลังคนเพื่อรองรับแผนพัฒนาระบบบริการสุขภาพ</t>
  </si>
  <si>
    <t>ระดับความสำเร็จของการดำเนินการจัดทำแผนกำลังคนสาธารณสุข</t>
  </si>
  <si>
    <t>มีการแต่งตั้งคณะกรรมการวางแผนกำลังคนระดับจังหวัด/วิเคราะห์สภาพปัญหาด้านกำลังคน/สำรวจแรงจูงใจขวัญกำลังใจและความพึงพอใจของบุคลากร</t>
  </si>
  <si>
    <t>จัดทำแผนความต้องการกำลังคน/แผนการส่งเสริมแรงจูงใจฯ</t>
  </si>
  <si>
    <t>ดำเนินการตามแผนกำลังคน อย่างน้อย ๑ แผน /ดำเนินการตามแนวทางเสริมแรงจูงใจฯ สู่การปฏิบัติที่เป็นรูปธรรม</t>
  </si>
  <si>
    <t>ติดตาม กำกับ และประเมินผลการดำเนินการตามแผน</t>
  </si>
  <si>
    <t>สรุปและรายงานผล</t>
  </si>
  <si>
    <t>ประเด็น ๔.๒.๒ การบริหารจัดการบุคลากร</t>
  </si>
  <si>
    <t>ร้อยละของบุคลากรที่ได้รับการพัฒนาตามแผนการพัฒนากำลังคนที่สอดคล้องกับสมรรถนะ</t>
  </si>
  <si>
    <t>จำนวนบุคลากรที่ต้องพัฒนาตามค่าเป้าหมายของแผน</t>
  </si>
  <si>
    <t>จำนวนบุคลากรที่ได้รับการพัฒนา</t>
  </si>
  <si>
    <t>ร้อยละของแรงจูงใจขวัญ กำลังใจและความพึงพอใจในการทำงานของบุคลากรสุขภาพสังกัด กระทรวง สธ.</t>
  </si>
  <si>
    <t>ผลรวมคะแนนเต็มของแบบประเมินด้านแรงจูงใจ ขวัญกำลังใจ</t>
  </si>
  <si>
    <t>ผลรวมคะแนนระดับความคิดเห็นในความสำคัญด้านแรงจูงใจฯ ที่ได้จากการประเมิน</t>
  </si>
  <si>
    <t>หัวข้อ ๔.๓ การควบคุมภายใน</t>
  </si>
  <si>
    <t>ประเด็น ๔.๓.๑ ระบบการควบคุมภายในของจังหวัด</t>
  </si>
  <si>
    <t>๐๔๐๕</t>
  </si>
  <si>
    <t xml:space="preserve">ร้อยละของความพึงพอใจในการทำงานของบุคลากรสุขภาพ </t>
  </si>
  <si>
    <t>ผลรวมคะแนนความพึงพอใจในการทำงานฯที่ได้จากการประเมิน</t>
  </si>
  <si>
    <t>ผลรวมคะแนนเต็มของแบบประเมินด้านความพึงพอใจฯ</t>
  </si>
  <si>
    <t>๐๔๐๖</t>
  </si>
  <si>
    <t>ระดับความสำเร็จตามระบบควบคุมภายใน</t>
  </si>
  <si>
    <t>มีการกำหนดผู้รับผิดชอบในการจัดวางระบบการควบคุมภายในของหน่วยงาน</t>
  </si>
  <si>
    <t>ดำเนินการจัดวางระบบการควบคุมภายในตามมาตรฐานฯ</t>
  </si>
  <si>
    <t>มีการนำระบบฯไปปฏิบัติ</t>
  </si>
  <si>
    <t>การจัดทำรายงานระดับองค์กรแล้วเสร็จภายในระยะเวลาที่ระเบียบกำหนด</t>
  </si>
  <si>
    <t>มีการประเมินผลระบบการควบคุมภายในและปรับปรุงระบบให้เป็นปัจจุบันเสมอ</t>
  </si>
  <si>
    <t>หัวข้อ ๔.๔ การพัฒนาคุณธรรมจริยธรรม</t>
  </si>
  <si>
    <t xml:space="preserve"> มีการพัฒนาวัฒนธรรมองค์กรด้านคุณธรรมจริยธรรม โดยมีรูปแบบกิจกรรมที่หลากหลายหรือเป็นนวัตกรรม และมีกระบวนการติดตามให้สอดคล้องตามแผนที่กำหนด</t>
  </si>
  <si>
    <t>ประเด็น ๔.๔.๑ จังหวัดมีการพัฒนาคุณธรรม จริยธรรม ตามแนวทางการบริหารกิจการบ้านเมืองที่ดี</t>
  </si>
  <si>
    <t>ประเด็น ๔.๑.๑ ๔.๑.๒ และ ๔.๑.๓  การพัฒนาระบบควบคุมภายในตามมาตรฐานระบบราชการ ,การตรวจสอบคุณภาพบัญชีคงค้างหน่วยบริการ ,การบริหารการเงินการคลังที่มีประสิทธิภาพ</t>
  </si>
  <si>
    <t>จำนวนตำบลส่งเสริมสุขภาพผู้สูงอายุระยะยาวผ่านเกณฑ์การดำเนินงานตำบลต้นแบบด้านการดูแลสุขภาพผู้สูงอายุระยะยาว (LTC)</t>
  </si>
  <si>
    <t>๒ ตำบล/จังหวัด</t>
  </si>
  <si>
    <t>จำนวนตำบลที่เป็นพื้นที่ทรงงานฯ</t>
  </si>
  <si>
    <t>จว.ละ ๑ ตำบล</t>
  </si>
  <si>
    <t xml:space="preserve">ระดับความสำเร็จในการดำเนินงานโครงการ To be number one </t>
  </si>
  <si>
    <t>มีการแต่งตั้งคณะกรรมการโครงการ  To be number one</t>
  </si>
  <si>
    <t>มีแผนการปฏิบัติการที่ระบุรายละเอียดกิจกรรม ระยะเวลา เป้าหมาย ผู้รับผิดชอบที่ชัดเจนและมีการจัดสรรงบประมาณในแต่หน่วยงาน ไม่น้อยกว่าร้อยละ ๘๐</t>
  </si>
  <si>
    <t>มีจำนวนสมาชิก To be number one อายุ ๑๐-๒๔ ปีไม่น้อยกว่าร้อยละ ๘๐</t>
  </si>
  <si>
    <t>คน</t>
  </si>
  <si>
    <t>จำนวนผู้สูงอายุเป้าหมาย</t>
  </si>
  <si>
    <t>จำนวนผู้สูงอายุเป้าหมายที่ได้รับบริการทำรากฟันเทียม</t>
  </si>
  <si>
    <t>นโยบายข้อที่ ๑ พัฒนาสาธารณสุขตามแนวพระราชดำริและโครงการเฉลิมพระเกียรติเพื่อเทิดพระเกียรติพระบรมวงศานุวงศ์ทุกพระองค์</t>
  </si>
  <si>
    <t>ร้อยละ ๘๐</t>
  </si>
  <si>
    <t>พัฒนาคุณภาพเครือข่ายการส่งต่อ</t>
  </si>
  <si>
    <t>๒.๕</t>
  </si>
  <si>
    <t>โครงการรากฟันเทียมพระราชทานและการส่งเสริมสุขภาพช่องปากผู้สูงอายุฯ</t>
  </si>
  <si>
    <t xml:space="preserve">โครงการ To To be number one </t>
  </si>
  <si>
    <t>โครงการสายใยรักแห่งครอบครัว</t>
  </si>
  <si>
    <t>นโยบายข้อที่ ๓  เร่งรัดมาตรการสร้างสุขภาพโดยมีเป้าหมาย เพื่อลดอัตราป่วยตาย และผลกระทบจากโรคไม่ติดต่อเรื้อรัง เช่น เบาหวาน ความดัน หัวใจ หลอดเลือด สมอง และมะเร็ง</t>
  </si>
  <si>
    <t>นโยบายข้อที่ ๒  เพิ่มคุณภาพหลักประกันสุขภาพเพื่อให้ประชาชนได้รับบริการที่มีคุณภาพ มาตรฐาน ทั่วถึง เป็นธรรม สร้างระบบบริการจัดการที่มีเอกภาพ</t>
  </si>
  <si>
    <t>อัตราตายโรคหัวใจขาดเลือดลดลง ร้อยละ ๑</t>
  </si>
  <si>
    <t>อัตราตายโรคหลอดเลือดสมองลดลง ร้อยละ ๒</t>
  </si>
  <si>
    <t>อัตราตายโรคหัวใจขาดเลือด ปีงบประมาณ ๒๕๕๔</t>
  </si>
  <si>
    <t>อัตราตายโรคหลอดเลือดสมอง ปีงบประมาณ ๒๕๕๔</t>
  </si>
  <si>
    <t xml:space="preserve">     ตัวชี้วัดเป็นตัวเดียวกับตัวชี้วัดตามแนวทางการตรวจราชการ ฯ </t>
  </si>
  <si>
    <t>นโยบายข้อที่ ๔  เร่งรัดดำเนินการคุ้มครองผู้บริโภคด้านสุขภาพ ตลอดจนอาหารปลอดภัย</t>
  </si>
  <si>
    <t>โครงการความปลอดภัยด้านอาหาร</t>
  </si>
  <si>
    <t>๔.๑</t>
  </si>
  <si>
    <t>ร้อยละของผลิตภัณฑ์อาหารปราศจากสารปนเปื้อนและจุลินทรีย์</t>
  </si>
  <si>
    <t>ร้อยละ ๙๒</t>
  </si>
  <si>
    <t>จำนวนตัวอย่างอาหารที่เก็บตรวจฯ</t>
  </si>
  <si>
    <t>จำนวนตัวอย่างอาหารที่เก็บตรวจฯปราศจากสารปนเปื้อน</t>
  </si>
  <si>
    <t>๔.๒</t>
  </si>
  <si>
    <t>ตลาดประเภทที่ ๑ ได้มาตรฐานตลาดสดน่าซื้อระดับดีและระดับดีมาก</t>
  </si>
  <si>
    <t>จำนวนตลาดสดประเภทที่ ๑</t>
  </si>
  <si>
    <t>จำนวนตลาดสดประเภทที่ ๑ ที่ได้มาตรฐานฯระดับดีและระดับดีมาก</t>
  </si>
  <si>
    <t>๔.๓</t>
  </si>
  <si>
    <t xml:space="preserve">ร้านอาหารและแผงลอยจำหน่ายอาหารได้มาตรฐานอาหารสะอาดรสชาติอร่อย </t>
  </si>
  <si>
    <t>จำนวนร้านอาหารและแผงลอยจำหน่ายอาหาร</t>
  </si>
  <si>
    <t>จำนวนร้านอาหารและแผงลอยจำหน่ายอาหารได้ CFGT</t>
  </si>
  <si>
    <t>โครงการแก้ไขปัญหาน้ำบริโภคอย่างบูรณาการ</t>
  </si>
  <si>
    <t>ร้อยละ ๗๕</t>
  </si>
  <si>
    <t>มีผลการตรวจประเมินคุณภาพน้ำจากตู้น้ำหยอดเหรียญทั่วประเทศ</t>
  </si>
  <si>
    <t>จำนวนตู้น้ำหยอดเหรียญเป้าหมาย</t>
  </si>
  <si>
    <t>นโยบายข้อที่ ๕  เตรียมความพร้อม พัฒนาระบบเฝ้าระวัง เตือนภัย การจัดการที่มีประสิทธิผล ทันการณ์ เมื่อเกิดภัยพิบัติ โรคระบาด และภัยสุขภาพ</t>
  </si>
  <si>
    <t>- มีการวิเคราะห์ความเสี่ยงจากภัยพิบัติ/โรคระบาดและภัยสุขภาพ</t>
  </si>
  <si>
    <t>- มีระบบสั่งการให้เกิดการจัดการที่มีประสิทธิผลและประสิทธิภาพ</t>
  </si>
  <si>
    <t>- มีคู่มือการป้องกันและบรรเทาสาธารณภัยครอบคลุมมาตรการ ๙ ข้อ</t>
  </si>
  <si>
    <t>- มีระบบฐานข้อมูลสารสนเทศเพื่อการสื่อสารที่ถูกต้องและทันต่อเหตุการณ์</t>
  </si>
  <si>
    <t>- มีระบบเตือนภัยและระบบแจ้งเตือนกรณีเกิดสาธารณภัย</t>
  </si>
  <si>
    <t>โครงการพัฒนาโครงการพื้นฐานแบบบูรณาการเพื่อการเตรียมความพร้อมในการป้องกันและบรรเทาสาธารณภัย</t>
  </si>
  <si>
    <t>นโยบายข้อที่ ๖ จัดให้มีการดูแลกลุ่มเป้าหมาย ได้แก่ กลุ่มเด็ก กลุ่มผู้สูงอายุ กลุ่มผู้พิการ รวมถึงกลุ่มเป้าหมายเฉพาะอื่น ๆ เช่น แรงงานข้ามชาติ</t>
  </si>
  <si>
    <t>งานตรวจคัดกรองสุขภาพทารกแรกเกิดแห่งชาติ</t>
  </si>
  <si>
    <t xml:space="preserve">ร้อยละของความครอบคลุมของทารกแรกเกิดในประเทศไทยที่ได้รับการตรวจคัดกรองภาวะพร่องไทรอยด์ฮอร์โมนแต่กำเนิด </t>
  </si>
  <si>
    <t>ไม่น้อยกว่า ๙๐</t>
  </si>
  <si>
    <t>โครงการป้องกันควบคุมสารไอโอดีน</t>
  </si>
  <si>
    <t>ไม่เกินร้อยละ  ๕๐</t>
  </si>
  <si>
    <t>สัดส่วนของหญิงตั้งครรภ์ที่มีไอโอดีนในปัสสาวะน้อยกว่า ๑๕๐ ไมโครกรัม/ลิตร</t>
  </si>
  <si>
    <t>๗)</t>
  </si>
  <si>
    <t>โครงการ อย.น้อย ปีงบประมาณ ๒๕๕๕ " การสร้างสรรค์สุขภาพดี ผ่านเทคโนโลยี Social Media"</t>
  </si>
  <si>
    <t xml:space="preserve">ร้อยละของนักเรียน อย.น้อยมีพฤติกรรมการบริโภคผลิตภัณฑ์สุขภาพที่ดี </t>
  </si>
  <si>
    <t>นโยบายข้อที่ ๗  สร้างแรงจูงใจและพัฒนาขีดความสามารถของอาสาสมัครสาธารณสุขทุกคน โดยสนับสนุนอุปกรณ์พื้นฐานที่จำเป็นในการปฏิบัติภารกิจตามที่ได้รับมอบหมาย</t>
  </si>
  <si>
    <t>โครงการอบรมฟื้นฟูความรู้ อสม.</t>
  </si>
  <si>
    <t>จำนวน อสม.เป้าหมาย</t>
  </si>
  <si>
    <t>โครงการสนับสนุนการจัดบริการการแพทย์แผนไทยในรพ.สต.</t>
  </si>
  <si>
    <t>นโยบายข้อที่ ๙  เพิ่มการลงทุนในระบบบริการทุกระดับ ทั้งด้านโครงสร้างพื้นฐาน และอุปกรณ์การแพทย์ที่จำเป็น มุ่งเน้นการพัฒนาหน่วยบริการปฐมภูมิทั้งในเขตเมืองและเขตชนบท</t>
  </si>
  <si>
    <t>มีแพทย์แผนไทยประจำโรงพยาบาลส่งเสริมสุขภาพตำบลในทุกจังหวัด</t>
  </si>
  <si>
    <t>จำนวน รพ.สต.เป้าหมาย</t>
  </si>
  <si>
    <t>จำนวน รพ.สต.เป้าหมายที่มีแพทย์แผนไทยประจำ</t>
  </si>
  <si>
    <t>โครงการพัฒนาศักยภาพรพ.สต.</t>
  </si>
  <si>
    <t>ศูนย์สุขภาพชุมชนเมืองและรพ.สต.ขนาดใหญ่ที่ผ่านเกณฑ์ ๖ ตัวชี้วัด</t>
  </si>
  <si>
    <t>จำนวนศูนย์สุขภาพชุมชนเมืองและรพ.สต.ขนาดใหญ่</t>
  </si>
  <si>
    <t>จำนวนศูนย์สุขภาพชุมชนเมืองและรพ.สต.ขนาดใหญ่ที่ผ่านเกณฑ์ ๖ ตัวชี้วัด</t>
  </si>
  <si>
    <t>โครงการส่งเสริมการใช้แพทย์แผนไทยและการแพทย์ทางเลือก</t>
  </si>
  <si>
    <t>นโยบายข้อที่ ๑๐  ส่งเสริมการใช้การแพทย์แผนไทยและการแพทย์ทางเลือกในระบบบริการสาธารณสุขทุกระดับ</t>
  </si>
  <si>
    <t>๑๐.๑</t>
  </si>
  <si>
    <t>๑๐.๒</t>
  </si>
  <si>
    <t>นโยบายข้อที่ ๑๑  ส่งเสริมการจัดบริการสุขภาพนานาชาติ (Medical Hub wellness) และระบบโลจิสติกส์โดยไม่ก่อให้เกิดผลกระทบกับบริการสุขภาพโดยรวมของคนไทย</t>
  </si>
  <si>
    <t>นโยบายข้อที่ ๑๒  สนับสนุนความร่วมมือระหว่างภาครัฐและเอกชนในการจัดบริการสุขภาพ</t>
  </si>
  <si>
    <t>- ตัวชี้วัดทั้ง ๗ ตัวในนโยบายข้อที่ ๑๒ ดำเนินการโดยส่วนกลาง (กรมสนับสนุนบริการสุขภาพ)</t>
  </si>
  <si>
    <t>นโยบายข้อที่ ๑๓  พัฒนาระบบข้อมูลสุขภาพให้มีคุณภาพและบริการข้อมูลสุขภาพสำหรับประชาชนกลุ่มเป้าหมายต่าง</t>
  </si>
  <si>
    <t>โครงการพัฒนาคลังข้อมูลด้านการแพทย์และสุขภาพ (Data Center) ระดับจังหวัด</t>
  </si>
  <si>
    <t>มีการพัฒนา Data Center ในระดับจังหวัด (๑ จังหวัด ต่อ ๑ พวงบริการ)</t>
  </si>
  <si>
    <t>นโยบายข้อที่ ๑๕ จัดตั้งศูนย์บำบัด ฟื้นฟู ผู้เสพ ผู้ติดยาเสพติด ควบคุม ป้องกันการใช้สารตั้งต้นในการผลิตยาเสพติดและเฝ้าระวังการแพร่ระบาดของสารเสพติดชนิดใหม่</t>
  </si>
  <si>
    <t>โครงการการดำเนินงานลดผู้เสพ/ผู้ติดยาเสพติดเชิงรุกโดยเน้นระบบสมัครใจเป็นหลัก "๑ อำเภอ ๑ ศูนย์ฟื้นฟู"รองรับยุทธศาสตร์พลังแผ่นดินเอาชนะยาเสพติด</t>
  </si>
  <si>
    <t>นโยบายข้อที่ ๑๖ จัดให้มีการสื่อสารสาธารณะด้านสุขภาพเพื่อให้ความรู้กับประชาชนอย่างทั่วถึง</t>
  </si>
  <si>
    <t>การขับเคลื่อนประเด็นความรู้สุขภาพจิตสู่ประชาชน/การพัฒนารูปแบบการสร้างเสริมศักยภาพของประชาชนไทย</t>
  </si>
  <si>
    <t>ร้อยละของประชาชนมีความรู้ ความเข้าใจและทัศนคติที่ถูกต้องเกี่ยวกับสุขภาพจิต</t>
  </si>
  <si>
    <t>จำนวนประชาชนกลุ่มเป้าหมายมีความรู้ ความเข้าใจและทัศนคติที่ถูกต้องเกี่ยวกับสุขภาพจิต</t>
  </si>
  <si>
    <t>จำนวนผู้เสพ ผู้ติดยาเสพติด</t>
  </si>
  <si>
    <t>จำนวนผู้เสพ ผู้ติดยาเสพติดที่ได้รับการนำสู่ระบบการบำบัด</t>
  </si>
  <si>
    <t>จำนวนผู้เสพ ผู้ติดยาที่เข้ารับการบำบัดฯ</t>
  </si>
  <si>
    <t>จำนวน อย.น้อยที่มีพฤติกรรมการบริโภคผลิตภัณฑ์สุขภาพที่ดี</t>
  </si>
  <si>
    <t>จำนวนหญิงตั้งครรภ์ตัวอย่างที่มีไอโอดีนในปัสสาวะน้อยกว่า ๑๕๐ ไมโครกรัม/ลิตร</t>
  </si>
  <si>
    <t>ประชาชนอายุ ๓๕ ปีขึ้นไปได้รับการคัดกรองโรคเบาหวานตามมาตรฐานที่กำหนด</t>
  </si>
  <si>
    <t>ประชาชนได้รับการคัดกรองโรคเบาหวานตามมาตรฐาน</t>
  </si>
  <si>
    <t>ประชาชนอายุ ๓๕ ปีขึ้นไปได้รับการคัดกรองโรคความดันโลหิตสูงตามมาตรฐานที่กำหนด</t>
  </si>
  <si>
    <t>ประชาชนได้รับการคัดกรองโรคความดันโลหิตสูงตามมาตรฐาน</t>
  </si>
  <si>
    <t xml:space="preserve">จำนวนผู้ป่วย DM </t>
  </si>
  <si>
    <t>จำนวนผู้ป่วย DM ได้รับการตรวจคัดกรองภาวะแทรกซ้อนที่สำคัญ</t>
  </si>
  <si>
    <t>จำนวนผู้ป่วย HT</t>
  </si>
  <si>
    <t>จำนวนผู้ป่วย HT ได้รับการตรวจคัดกรองภาวะแทรกซ้อนที่สำคัญ</t>
  </si>
  <si>
    <t>จำนวนผู้สูงอายุทั้งหมด</t>
  </si>
  <si>
    <t>จำนวนผู้สูงอายุได้รับการตรวจสุขภาพประจำปี</t>
  </si>
  <si>
    <t>โครงการสนองน้ำพระราชหฤทัยในหลวง ห่วงใย สุขภาพประชาชน</t>
  </si>
  <si>
    <t>ยาแก้หวัดที่มีส่วนประกอบ Pseudoephidrine</t>
  </si>
  <si>
    <t>จังหวัดมีการกำกับติดตามผลการพัฒนาศักยภาพบริการของสถานบริการแต่ละแห่งตามแผนพัฒนาระบบบริการสุขภาพของจังหวัดอย่างต่อเนื่อง</t>
  </si>
  <si>
    <t>มีคำสั่งแต่งตั้งและจัดประชุมคณะกรรมการพัฒนาระบบ บริการสุขภาพช่องปากระดับจังหวัด</t>
  </si>
  <si>
    <t>ส่งเสริม</t>
  </si>
  <si>
    <t>NCD</t>
  </si>
  <si>
    <t>CD</t>
  </si>
  <si>
    <t>พัฒนาคุณภาพบริการ</t>
  </si>
  <si>
    <t>คุ้มครองฯ</t>
  </si>
  <si>
    <t>ทันตฯ</t>
  </si>
  <si>
    <t>พัฒนายุทธฯ</t>
  </si>
  <si>
    <t>นิติการ</t>
  </si>
  <si>
    <t>ผ่าน</t>
  </si>
  <si>
    <t>ไม่มี</t>
  </si>
  <si>
    <t>ภาพรวมของอำเภอ</t>
  </si>
  <si>
    <t xml:space="preserve"> -</t>
  </si>
  <si>
    <t>มีการดำเนินการตามแผนการปฏิบัติการ ไม่น้อยกว่าร้อยละ ๘๐</t>
  </si>
  <si>
    <t>มีศูนย์เพื่อนใจวัยรุ่นที่มีการดำเนินงานอย่างต่อเนื่องไม่น้อยกว่า ๒ แห่ง ต่ออำเภอ</t>
  </si>
  <si>
    <t>ที่ประชุมกรรมการ สรุปแล้วให้รายงานข้อมูลเฉพาะ รพศ.+รพท.</t>
  </si>
  <si>
    <t>คบส.</t>
  </si>
  <si>
    <t>ภาพรวม/ผู้รับผิด ชอบ</t>
  </si>
  <si>
    <t>๐๑๐๘(๑)</t>
  </si>
  <si>
    <t>๐๑๐๘(๒)</t>
  </si>
  <si>
    <t>๐๑๐๙ (๑)</t>
  </si>
  <si>
    <t>๐๑๐๙(๒)</t>
  </si>
  <si>
    <r>
      <t>ผู้ป่วยHT ได้รับการตรวจคัดกรองภาวะแทรกซ้อนที่สำคัญ</t>
    </r>
    <r>
      <rPr>
        <b/>
        <sz val="14"/>
        <rFont val="TH SarabunPSK"/>
        <family val="2"/>
      </rPr>
      <t xml:space="preserve"> (ไต)</t>
    </r>
  </si>
  <si>
    <t>๐๑๐๘(๓)</t>
  </si>
  <si>
    <t>มี CCU unit ที่รพ.เจ้าพระยายมราช จำนวน 6 เตียง/ยังไม่มี Stock Unit</t>
  </si>
  <si>
    <t>ร้อยละสตรีที่มีอายุ ๓๐-๖๐ ปี  ได้รับการตรวจมะเร็ง    ปากมดลูกด้วยวิธี Pap smear/VIA (ปี ๕๓-ปี๕๕)</t>
  </si>
  <si>
    <t>สตรีอายุ ๓๐ - ๖๐ ปี ได้รับการตรวจมะเร็งปากมดลูก และทุกรายที่มีผลตรวจมะเร็งปากมดลูกผิดปกติได้รับการรักษาตามแนวทางการรักษาและส่งต่อ (ปี ๕๓-ปี๕๕)</t>
  </si>
  <si>
    <t xml:space="preserve"> ๑๑/๑๑</t>
  </si>
  <si>
    <t xml:space="preserve"> ๑๑/๑๐</t>
  </si>
  <si>
    <t xml:space="preserve"> ๑๐/๙</t>
  </si>
  <si>
    <t xml:space="preserve"> ๑๐/๘</t>
  </si>
  <si>
    <t xml:space="preserve"> ๑๐/๑๐</t>
  </si>
  <si>
    <t>มีแผนภาพรวมจังหวัดโดย</t>
  </si>
  <si>
    <t xml:space="preserve">    อยู่ระหว่างการรวบรวมข้อมูล</t>
  </si>
  <si>
    <t xml:space="preserve">    อยู่ระหว่างรอส่วนกลางชี้แจงแนวทางการดำเนินการ</t>
  </si>
  <si>
    <t>ไม่มีเกณฑ์</t>
  </si>
  <si>
    <t>๑๒ ตำบล</t>
  </si>
  <si>
    <t>๐๓๑๓</t>
  </si>
  <si>
    <t>จำนวนมูลค่าการใช้ยาสมุนไพรเพิ่มขึ้น</t>
  </si>
  <si>
    <t>จำนวนมูลค่าการใช้ยาสมุนไพร ปี ๒๕๕๔</t>
  </si>
  <si>
    <t>จำนวนมูลค่าการใช้ยาสมุนไพร ปี ๒๕๕๕</t>
  </si>
  <si>
    <t xml:space="preserve">     ผลงานแยกรายโรงพยาบาล  ในส่วนของสสอ. เป็นหน่วยรับตรวจร่วมกับ สสจ.</t>
  </si>
  <si>
    <t xml:space="preserve">     ผลงานในภาพรวมจังหวัด</t>
  </si>
  <si>
    <t xml:space="preserve">     ผลงานเป็นรายโรงพยาบาล</t>
  </si>
  <si>
    <t xml:space="preserve">ร้อยละ ๗๐ </t>
  </si>
  <si>
    <t>ร้อยละของผู้เสพ ผู้ติดยาและสารเสพติดที่ผ่านการบำบัดฟื้นฟูสมรรถภาพได้รับการติดตามตามระยะเวลาที่กำหนด (๔ครั้ง/ปี)</t>
  </si>
  <si>
    <t>จำนวนผู้เสพ ผู้ติดยาที่เข้ารับการบำบัดฯและได้รับการติดตามตามระยะเวลาที่กำหนด (๔ครั้ง/ปี)</t>
  </si>
  <si>
    <t>ร้อยละของการถูกปฏิเสธการส่งต่อผู้ป่วยภายในปี ๒๕๕๔</t>
  </si>
  <si>
    <t xml:space="preserve"> ผู้สูงอายุหญิง</t>
  </si>
  <si>
    <t>หน่วยนับ</t>
  </si>
  <si>
    <t>เป้าหมายรายปี</t>
  </si>
  <si>
    <t>ผลดำเนินงาน</t>
  </si>
  <si>
    <t>ลำดับ</t>
  </si>
  <si>
    <t>ปี</t>
  </si>
  <si>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ผู้สูงอายุชาย</t>
    </r>
  </si>
  <si>
    <t xml:space="preserve">ตัวชี้วัดตามแผนยุทธศาสตร์สุขภาพจังหวัดสุพรรณบุรี </t>
  </si>
  <si>
    <t>ปีงบประมาณ ๒๕๕๔ - ๒๕๕๙</t>
  </si>
  <si>
    <t>ผ่านเกณฑ์</t>
  </si>
  <si>
    <t>อัตราการเพิ่มของดัชนีความสุขของผู้สูงอายุ</t>
  </si>
  <si>
    <t>ความสุข ระดับสุขมากกว่าคนทั่วไป</t>
  </si>
  <si>
    <t>ความสุข ระดับสุขเท่ากับคนทั่วไป</t>
  </si>
  <si>
    <t>ความสุข ระดับสุขน้อยกว่าบุคคลทั่วไป</t>
  </si>
  <si>
    <t>ร้อยละ</t>
  </si>
  <si>
    <t>หมายเหตุ</t>
  </si>
  <si>
    <t>ผู้สูงอายุชายและหญิงมีอายุขัยเฉลี่ยใกล้เคียงกับระดับประเทศ</t>
  </si>
  <si>
    <t>Health Survey</t>
  </si>
  <si>
    <t>ร้อยละที่เพิ่มขึ้นของประชาชนที่มีพฤติกรรมสุขภาพ</t>
  </si>
  <si>
    <t>ถูกต้องเหมาะสม</t>
  </si>
  <si>
    <t xml:space="preserve">อัตราการตั้งครรภ์ซ้ำของหญิงอายุต่ำกว่า ๒๐ ปี </t>
  </si>
  <si>
    <t>/</t>
  </si>
  <si>
    <t>ตกเกณฑ์</t>
  </si>
  <si>
    <t>ทารกแรกเกิดน้ำหนักน้อยกว่า ๒,๕๐๐ กรัม (ไม่เกินร้อยละ ๗)</t>
  </si>
  <si>
    <t>อำเภอที่สามารถทำผลงานตามเป้าหมายหรือสูงกว่าเป้าหมาย</t>
  </si>
  <si>
    <t>ที่กำหนดไว้ในยุทธศาสตร์ ๔ เรื่อง</t>
  </si>
  <si>
    <t>อำเภอ</t>
  </si>
  <si>
    <t>(โรคเรื้อรัง ,ผู้สูงอายุ ,อนามัยเจริญพันธุ์ ,อาหารปลอดภัย)</t>
  </si>
  <si>
    <t>อัตราป่วยด้วยโรคเบาหวานเพิ่มขึ้นไม่เกินร้อยละ ๕</t>
  </si>
  <si>
    <t>อัตราป่วยด้วยโรคความดันโลหิตสูงเพิ่มขึ้นไม่เกินร้อยละ ๕</t>
  </si>
  <si>
    <t>อัตราการตั้งครรภ์ซ้ำของหญิงอายุต่ำกว่า ๒๐ ปี ลดลงร้อยละ ๓๐</t>
  </si>
  <si>
    <t>ศูนย์บริการที่เป็นมิตรสำหรับเยาวชนผ่านเกณฑ์  ร้อยละ ๒๐</t>
  </si>
  <si>
    <t>ร้านอาหารแผงลอยผ่านเกณฑ์ CFGT ร้อยละ ๘๐</t>
  </si>
  <si>
    <t>อัตราป่วยด้วยโรคอาหารเป็นพิษลดลง ร้อยละ ๒๐</t>
  </si>
  <si>
    <t>ประชาชนมีการเลือกบริโภคอาหารได้อย่างถูกต้อง ร้อยละ ๗๐</t>
  </si>
  <si>
    <t>ได้รับรางวัลนวัตกรรม/วิจัย/สิ่งประดิษฐ์ระดับประเทศ</t>
  </si>
  <si>
    <t>รางวัล</t>
  </si>
  <si>
    <t>จำนวนผลงานที่ได้รับเชิญให้ไปจัดแสดงผลงานใน</t>
  </si>
  <si>
    <t>ระดับประเทศ</t>
  </si>
  <si>
    <t>ระดับนานาชาติ</t>
  </si>
  <si>
    <t>จำนวนหน่วยงานที่ผ่านเกณฑ์มาตรฐานคุณภาพระดับสากล</t>
  </si>
  <si>
    <t>สสอ. (PMQA)</t>
  </si>
  <si>
    <t>โรงพยาบาล (HPHA)</t>
  </si>
  <si>
    <t>โรงพยาบาลส่งเสริมสุขภาพตำบล (PCA)</t>
  </si>
  <si>
    <t>จำนวนรางวัลที่ได้รับในเวทีระดับประเทศ (งานคุณภาพ ,กิจกรรม/งาน)</t>
  </si>
  <si>
    <t>ผ่านเกณฑ์ขั้นที่ ๕</t>
  </si>
  <si>
    <t>ผ่านเกณฑ์ขั้นที่ ๑</t>
  </si>
  <si>
    <t>ผ่านเกณฑ์ขั้นที่ ๒</t>
  </si>
  <si>
    <t>ผ่านเกณฑ์ขั้นที่ ๔</t>
  </si>
  <si>
    <t>ผ่านเกณฑ์ขั้นที่ ๓</t>
  </si>
  <si>
    <t>แห่ง</t>
  </si>
  <si>
    <t>สสจ. (PMQA)</t>
  </si>
  <si>
    <t>๐๔๐๗</t>
  </si>
  <si>
    <t>ร้อยละของระดับความพึงพอใจของผู้รับบริการ</t>
  </si>
  <si>
    <t>แผนกผู้ป่วยนอกของโรงพยาบาล</t>
  </si>
  <si>
    <t>แผนกผู้ป่วยนอกของหน่วยบริการปฐมภูมิ</t>
  </si>
  <si>
    <t>ร้อยละของระดับความไม่พึงพอใจของผู้รับบริการ</t>
  </si>
  <si>
    <t>ไม่เกิน</t>
  </si>
  <si>
    <t>ร้อยละของระดับความพึงพอใจของผู้มีส่วนได้ส่วนเสียต่อการบริการ</t>
  </si>
  <si>
    <t>ร้อยละไม่เกิน</t>
  </si>
  <si>
    <t>สามารถตอบสนองข้อร้องเรียนภายใน ๑๕ วันทำการ</t>
  </si>
  <si>
    <t>ตอบสนองข้อร้องเรียนเกิน ๑๕ วันทำการ</t>
  </si>
  <si>
    <t>ไม่ได้แจ้งกลับผู้ร้องเรียน</t>
  </si>
  <si>
    <t>ระดับความสำเร็จของการดำเนินการจัดการข้อร้องเรียน</t>
  </si>
  <si>
    <t>ร้อยละของค่าใช้จ่ายรักษาพยาบาลผู้ป่วยนอกลดลง</t>
  </si>
  <si>
    <t>ร้อยละของข้อร้องเรียนที่ไม่ได้รับการแก้ไขหรือสนองตอบในปีงบ ๒๕๕๓ - ๒๕๕๔</t>
  </si>
  <si>
    <t>ร้อยละของประชาชนมีความพึงพอใจในการบริการสุขภาพแบบองค์รวมตามแนวปรัชญาเศรษฐกิจพอเพียง</t>
  </si>
  <si>
    <t>ร้อยละของประชาชนกลุ่มเป้าหมายได้รับการดูแลจากโรคที่เป็นปัญหาสำคัญของจังหวัด</t>
  </si>
  <si>
    <t>๑.๑ โรคความดันโลหิตสูง</t>
  </si>
  <si>
    <t>๑.๒ โรคเบาหวาน</t>
  </si>
  <si>
    <t>๑.๓ โรคหัวใจและหลอดเลือด</t>
  </si>
  <si>
    <t>๑.๔ โรคหลอดเลือดสมอง</t>
  </si>
  <si>
    <t>๑.๕ โรคเอดส์ในวัยเจริญพันธุ์</t>
  </si>
  <si>
    <t>ร้อยละของประชาชนกลุ่มเป้าหมายได้รับภูมิคุ้มกันด้านการดูสุขภาพ</t>
  </si>
  <si>
    <t>๑.๑ การเลือกบริโภคอาหาร</t>
  </si>
  <si>
    <t>๑.๒ การออกกำลังกาย</t>
  </si>
  <si>
    <t>๑.๓ การดูแลสุขภาพจิต</t>
  </si>
  <si>
    <t>๑.๔ การจัดอนามัยสิ่งแวดล้อม</t>
  </si>
  <si>
    <t>๑.๕ การป้องกันเองจากอบายมุข/สารเสพติด/เอดส์</t>
  </si>
  <si>
    <t>๑) กลุ่มเป้าหมายมีความรู้/ได้รับการจัดการสุขภาพตามเกณฑ์ เรื่อง</t>
  </si>
  <si>
    <t>๒) ผู้สูงอายุได้รับการจัดการสุขภาวะ</t>
  </si>
  <si>
    <t>๒.๑ ร้อยละของผู้สูงอายุได้รับความรู้เรื่องการดูแลสุขภาพ</t>
  </si>
  <si>
    <t>๒.๒ ร้อยละของผู้สูงอายุได้รับการตรวจคัดกรองสุขภาพ</t>
  </si>
  <si>
    <t>ความดันโลหิตสูง</t>
  </si>
  <si>
    <t>เบาหวาน</t>
  </si>
  <si>
    <t>๒.๓ ร้อยละของผู้สูงอายุได้รับการดูแลสุขภาพจากคนในครอบครัว</t>
  </si>
  <si>
    <t>และชุมชน</t>
  </si>
  <si>
    <t>๑) โรคเรื้อรัง</t>
  </si>
  <si>
    <t>๒) อนามัยเจริญพันธุ์</t>
  </si>
  <si>
    <t>๓) ผู้สูงอายุ</t>
  </si>
  <si>
    <t>๔) อาหารปลอดภัย</t>
  </si>
  <si>
    <t>จำนวนบุคลากรที่มีความโดดเด่น (Talent)</t>
  </si>
  <si>
    <t>จำนวนคน</t>
  </si>
  <si>
    <t>จำนวนหน่วยงานมีสารสนเทศที่เอื้อต่อการปฏิบัติงานและการเข้าถึงของประชาชน</t>
  </si>
  <si>
    <t>จำนวนหน่วยงานที่มาศึกษาดูงาน/ฝึกงาน</t>
  </si>
  <si>
    <t>ร้อยละของรพ.สต.ที่มีสัดส่วนการใช้บริการผู้ป่วยนอกตามเกณฑ์ไม่น้อยกว่า ๐.๘๘</t>
  </si>
  <si>
    <t>ร้อยละของการใช้บริการที่หน่วยบริการปฐมภูมิ</t>
  </si>
  <si>
    <t>ร้อยละของสถานบริการมีการให้บริการที่มีคุณภาพตามเกณฑ์มาตรฐานในแต่ละระดับ</t>
  </si>
  <si>
    <t>ร้อยละของสถานบริการที่เปิดโอกาสให้ประชาชนมีส่วนร่วมในการดำเนินงานด้านสาธารณสุขครบ ๕ ขั้นตอน</t>
  </si>
  <si>
    <t>อัตราป่วยด้วยโรคที่เป็นปัญหาสำคัญมีแนวโน้มดีขึ้น (อัตราเพิ่ม)</t>
  </si>
  <si>
    <t>๑.๕ โรคอาหารเป็นพิษ</t>
  </si>
  <si>
    <t>ร้อยละของงบประมาณที่หน่วยบริการดำเนินการเกี่ยวกับการปรับเปลี่ยนพฤติกรรมสุขภาพของประชาชน</t>
  </si>
  <si>
    <t>ร้อยละของกลุ่มเป้าหมายที่ได้รับบริการสร้างเสริมสุขภาพ</t>
  </si>
  <si>
    <t>๑) กลุ่มแม่และเด็ก</t>
  </si>
  <si>
    <t>๑.๑ หญิงมีครรภ์ฝากครรภ์ครบ ๔ ครั้งตามเกณฑ์</t>
  </si>
  <si>
    <t xml:space="preserve">๑.๒ หญิงมีครรภ์ได้รับการฝากครรภ์ ก่อน ๑๒ สัปดาห์ </t>
  </si>
  <si>
    <t>๑.๓ หญิงตั้งครรภ์ได้รับการตรวจสุขภาพช่องปากและให้ทันตสุขศึกษา</t>
  </si>
  <si>
    <t>๒) งานโรคเรื้อรัง</t>
  </si>
  <si>
    <t>๒.๑ ปชช.อายุ ๑๕ ปีขึ้นไปมีการตรวจคัดกรองความเสี่ยงโรคเบาหวาน</t>
  </si>
  <si>
    <t>โรคความดันโลหิตสูง และสถานบริการมีเครือข่ายการดูแลสุขภาพชุมชน</t>
  </si>
  <si>
    <t>๓) งานเอดส์</t>
  </si>
  <si>
    <t>๓.๑ เยาวชนอายุ ๑๐ - ๒๔ ปี ได้รับความรู้เรื่องเอดส์ เพศศึกษา</t>
  </si>
  <si>
    <t>ทัศนคติ สุขศึกษา และสิ่งแวดล้อม</t>
  </si>
  <si>
    <t>๔) ผู้สูงอายุ</t>
  </si>
  <si>
    <t>๔.๑ ผู้สูงอายุที่มีปัญหาสุขภาพไม่สามารถช่วยเหลือตนเองได้ (กลุ่มติดเตียง)</t>
  </si>
  <si>
    <t>ได้รับการดูแลโดยการเยี่ยมบ้าน</t>
  </si>
  <si>
    <t>๕) งานอาหารปลอดภัย</t>
  </si>
  <si>
    <t>๕.๑ ร้านอาหาร/แผงลอย ผ่านเกณฑ์ (Clean food good test)</t>
  </si>
  <si>
    <t>๕.๒ อาหารที่จำหน่ายปราศจากสารปนเปื้อน ๖ ชนิด</t>
  </si>
  <si>
    <t>๒x(๑)=๒</t>
  </si>
  <si>
    <t>๓x(๑)=๓</t>
  </si>
  <si>
    <t>๓x(๒)=๖</t>
  </si>
  <si>
    <t>๕x(๒)=๑๐</t>
  </si>
  <si>
    <t>๔x(๑.๕)=๖</t>
  </si>
  <si>
    <t>ร้อยละของบุคลากรมีสมรรถนะผ่านเกณฑ์ (ยุทธศาสตร์ ๔ เรื่อง</t>
  </si>
  <si>
    <t>ร้อยละของสถานบริการมีบุคลากรภาคประชาชนปฏิบัติงานครบ ๔ เรื่อง ได้ตามเกณฑ์</t>
  </si>
  <si>
    <t>ร้อยละของระดับความพึงพอใจในการทำงานของบุคลากร</t>
  </si>
  <si>
    <t>จำนวนหน่วยงานมีผลดำเนินงานตามหลักธรรมาภิบาล</t>
  </si>
  <si>
    <t>๑) มาตรฐานด้านการเปิดเผยและเข้าถึงข้อมูลข่าวสารของทางราชการ</t>
  </si>
  <si>
    <t>๒) มาตรฐานด้านการบริหารงานบุคคล</t>
  </si>
  <si>
    <t>๓) มาตรฐานด้านการบริหารงบประมาณ</t>
  </si>
  <si>
    <t>๔) มาตรฐานด้านการให้บริการแก่ประชาชน</t>
  </si>
  <si>
    <t>จำนวนหน่วยงานที่มีการจัดการความรู้เพื่อสนับสนุนงานด้านยุทธศาสตร์</t>
  </si>
  <si>
    <t>ร้อยละของหน่วยงานที่มีระบบการจัดการข้อมูลข่าวสารที่มีคุณภาพ</t>
  </si>
  <si>
    <t xml:space="preserve">โรงพยาบาลส่งเสริมสุขภาพตำบล </t>
  </si>
  <si>
    <t xml:space="preserve">ร้อยละของหน่วยบริการมีสิ่งแวดล้อมที่เอื้อต่อการบริการและมีความปลอดภัยผ่านเกณฑ์ขั้นมาตรฐาน </t>
  </si>
  <si>
    <t>ร้อยละของหน่วยงานที่มีการลดระยะเวลาหรือปรับปรุงขั้นตอนการให้บริการ</t>
  </si>
  <si>
    <t>หน่วยงานที่มีการลดระยะเวลาและขั้นตอนการให้บริการครบ ๔ ขั้นตอน</t>
  </si>
  <si>
    <t>ร้อยละของหมู่บ้าน/ชุมชน มีการดำเนินงานด้านสุขภาพตามแนวปรัชญาเศรษฐกิจพอเพียง/สุขภาพดีวิถีไทย</t>
  </si>
  <si>
    <t>ร้อยละของโรงเรียนผ่านเกณฑ์โรงเรียนส่งเสริมสุขภาพระดับทอง</t>
  </si>
  <si>
    <t>ร้อยละของหญิงอายุต่ำกว่า ๒๐ ปี คลอดบุตร</t>
  </si>
  <si>
    <t>ร้อยละของเด็กและเยาวชนมีพฤติกรรมสุขภาพตามแนวสุขบัญญัติแห่งชาติ</t>
  </si>
  <si>
    <t>ร้อยละของภาคีเครือข่ายมีส่วนร่วมในการสร้างสุขภาพ</t>
  </si>
  <si>
    <t>ร้อยละของโรงเรียนนวัตกรรมสุขภาพชุมชน ที่มีผลงานนวัตกรรมสร้างสุขภาพและมีการใช้นวัตกรรมอย่างต่อเนื่อง</t>
  </si>
  <si>
    <t>ร้อยละของสถานบริการมีศูนย์บริการที่เป็นมิตรสำหรับเยาวชน</t>
  </si>
  <si>
    <t>ร้อยละที่เพิ่มขึ้นของมูลค่าการใช้สมุนไพรของสถานบริการเปรียบเทียบกับมูลค่า</t>
  </si>
  <si>
    <t>โรงพยาบาลศูนย์</t>
  </si>
  <si>
    <t>โรงพยาบาลทั่วไป</t>
  </si>
  <si>
    <t>โรงพยาบาลชุมชน/รพ.สต.</t>
  </si>
  <si>
    <t>คะแนน</t>
  </si>
  <si>
    <t>ร้อยละของครัวเรือนมีการใช้แพทย์ทางเลือกหรือแพทย์แผนไทย แพทย์พื้นบ้าน ในการจัดการสุขภาพ</t>
  </si>
  <si>
    <t>ร้อยละของประชาชนกลุ่มเป้าหมายมีการปฏิบัติตามหลัก ๖ อ. อย่างต่อเนื่อง</t>
  </si>
  <si>
    <t>ร้อยละของหมู่บ้าน/ชุมชน มีกระบวนการแลกเปลี่ยนเรียนรู้ด้านสุขภาพ</t>
  </si>
  <si>
    <t>ร้อยละของภาคีเครือข่ายมีส่วนร่วมในการดุแลสุขภาพ</t>
  </si>
  <si>
    <t>ร้อยละของหมู่บ้าน/ชุมชน มีสิ่งแวดล้อมที่เอื้อต่อการมีสุขภาพดี</t>
  </si>
  <si>
    <t>รวมตัวชี้วัดทั้งหมด</t>
  </si>
  <si>
    <t>รวมตัวชี้วัดที่ผ่านเกณฑ์</t>
  </si>
  <si>
    <t>รวมตัวชี้วัดที่ไม่ผ่านเกณฑ์</t>
  </si>
  <si>
    <t>จำนวน</t>
  </si>
  <si>
    <t>n/a</t>
  </si>
  <si>
    <t>ยังไม่ส่ง</t>
  </si>
  <si>
    <t>พัฒนาคุณภาพ</t>
  </si>
  <si>
    <t>สนับสนุนยุทธฯ</t>
  </si>
  <si>
    <t>พัฒนาทรัพฯ</t>
  </si>
  <si>
    <t>สุขศึกษา</t>
  </si>
  <si>
    <t>สุขภาพภาคฯ</t>
  </si>
  <si>
    <t>ควบคุมโรค</t>
  </si>
  <si>
    <t>บริหารทั่วไป</t>
  </si>
  <si>
    <t>กลุ่มงานทรัพฯ</t>
  </si>
  <si>
    <t>ร้อยละของประชาชนที่เข้าถึงข้อมูลสุขภาพ</t>
  </si>
  <si>
    <t>อนามัยสวล.</t>
  </si>
  <si>
    <t>สุขภาพภาคปชช</t>
  </si>
  <si>
    <t>งานเอดส์ฯ</t>
  </si>
  <si>
    <t>แพทย์แผนไทย</t>
  </si>
  <si>
    <t>NCD/สุขศึกษา</t>
  </si>
  <si>
    <t>สรุปผลการดำเนินงานตามตัวชี้วัดยุทธศาสตร์สุขภาพ ปีงบประมาณ ๒๕๕๔</t>
  </si>
  <si>
    <t>สำนักงานสาธารณสุขจังหวัดสุพรรณบุรี</t>
  </si>
  <si>
    <t>รอดำเนินการช่วงโรงเรียนเปิดเทอม เดือนพฤษภาคม ๒๕๕๕</t>
  </si>
  <si>
    <t>อัตราตายโรคหัวใจขาดเลือด ปีงบประมาณ ๒๕๕๓</t>
  </si>
  <si>
    <t>อัตราตายโรคหลอดเลือดสมอง ปีงบประมาณ ๒๕๕๓</t>
  </si>
  <si>
    <t>ร้อยละ๑</t>
  </si>
  <si>
    <t>ร้อยละ ๒</t>
  </si>
  <si>
    <t xml:space="preserve">    ผลงานภาพรวมอำเภอ</t>
  </si>
  <si>
    <t xml:space="preserve">     ผลงานในภาพรวมของอำเภอ</t>
  </si>
  <si>
    <t xml:space="preserve">    ผลงานรวมในภาพอำเภอ</t>
  </si>
  <si>
    <t>๓ เดือน</t>
  </si>
  <si>
    <t>ข้อมูล</t>
  </si>
  <si>
    <t xml:space="preserve">    อยู่ระหว่างการดำเนินการ</t>
  </si>
  <si>
    <t xml:space="preserve">    </t>
  </si>
  <si>
    <t xml:space="preserve">      เป็นผลงานภาพรวมระดับจังหวัด  ผลงานรายหน่วยบริการอยู่ระหว่างการรวบรวมข้อมูล</t>
  </si>
  <si>
    <t>ปี ๒๕๕๓</t>
  </si>
  <si>
    <t>ปี ๒๕๕๔</t>
  </si>
  <si>
    <t>ปีงบประมาณ</t>
  </si>
  <si>
    <t>รวมตัวชี้วัดที่ผ่าน</t>
  </si>
  <si>
    <t>รวมตัวชี้วัดที่ไม่ผ่าน</t>
  </si>
  <si>
    <t>๐.๘ -๑.๒</t>
  </si>
  <si>
    <t>๐.๖ - ๐.๘</t>
  </si>
  <si>
    <t xml:space="preserve">๐.๔ - ๐.๖ </t>
  </si>
  <si>
    <t>น้ำหนัก</t>
  </si>
  <si>
    <t>๐</t>
  </si>
  <si>
    <t>๒</t>
  </si>
  <si>
    <t xml:space="preserve">    เป็นผลดำเนินงานภาพรวมจังหวัด</t>
  </si>
  <si>
    <t>ไม่เกินร้อยละ ๑๐</t>
  </si>
  <si>
    <t>๐๑๑๔</t>
  </si>
  <si>
    <t>๐๑๑๕</t>
  </si>
  <si>
    <t xml:space="preserve"> รพ.เจ้าพระยายมราช รพ.อู่ทอง รพ.ด่านช้าง รพ.หนองหญ้าไซ มีผลงานสูงกว่าเกณฑ์มาตรฐาน</t>
  </si>
  <si>
    <t>ภาพรวม/ผู้รับผิด   ชอบ</t>
  </si>
  <si>
    <t>๔ แห่ง</t>
  </si>
  <si>
    <t xml:space="preserve">       ได้รับยา SK ๙ ราย ส่งต่อทำบอลลูน ๒๔ ราย รวมเป็น ๓๓ ราย</t>
  </si>
  <si>
    <t>ครรภ์ซ้ำ</t>
  </si>
  <si>
    <t>๑.๖ โรคเอดส์ในวัยเจริญพันธุ์</t>
  </si>
  <si>
    <t>๓(๑๐๐)</t>
  </si>
  <si>
    <t>ตำบลเป้าหมายผ่านเกณฑ์ตำบลนมแม่เพื่อสายใยรักแห่งครอบครัว</t>
  </si>
  <si>
    <t>จำนวนตำบลเป้าหมายที่ผ่านเกณฑ์ตำบลนมแม่เพื่อสายใยแห่งครอบครัว</t>
  </si>
  <si>
    <t>๑</t>
  </si>
  <si>
    <t>๓</t>
  </si>
  <si>
    <r>
      <t xml:space="preserve">จำนวนปชก.อายุ ๓๕ ปีขึ้นไป ที่มีภาวะเสี่ยงสูงต่อโรคเบาหวานในปี ๕๔ ได้รับการตรวจเลือดในปี ๕๕ แล้วพบว่าป่วยหรือสงสัยว่าเป็นโรคเบาหวาน (FPG </t>
    </r>
    <r>
      <rPr>
        <sz val="12"/>
        <rFont val="Calibri"/>
        <family val="2"/>
      </rPr>
      <t>≥</t>
    </r>
    <r>
      <rPr>
        <sz val="12"/>
        <rFont val="TH SarabunPSK"/>
        <family val="2"/>
      </rPr>
      <t>๑๒๖)</t>
    </r>
  </si>
  <si>
    <r>
      <t xml:space="preserve">จำนวนปชก.อายุ ๓๕ ปีขึ้นไป ที่ได้รับการคัดกรองแล้วพบว่ามีภาวะเสี่ยงสูงต่อความดันโลหิตสูง ในปี ๕๔ ได้รับการวัดความดันโลหิต  ในปี ๕๕ แล้วพบว่าป่วยหรือสงสัยว่าเป็นโรคความดันโลหิตสูง (BP </t>
    </r>
    <r>
      <rPr>
        <sz val="12"/>
        <rFont val="Calibri"/>
        <family val="2"/>
      </rPr>
      <t xml:space="preserve">≥ </t>
    </r>
    <r>
      <rPr>
        <sz val="12"/>
        <rFont val="TH SarabunPSK"/>
        <family val="2"/>
      </rPr>
      <t>๑๔๐/๙๐ mmHg)</t>
    </r>
  </si>
  <si>
    <t>จำนวนปชก.อายุ ๓๕ ปีขึ้นไป ที่ได้รับการคัดกรองวัดความดันโลหิต แล้วพบว่ามีภาวะเสี่ยงสูงต่อความดันโลหิตสูง ในปี ๒๕๕๔ ทั้งหมด</t>
  </si>
  <si>
    <t>จำนวนปชก.อายุ ๓๕ ปีขึ้นไป ที่มีภาวะเสี่ยงสูงต่อโรคเบาหวาน (FPG หรือ FCG = ๑๐๐ -๑๒๕ mg/dl) จากการคัดกรองเบาหวานและตรวจเลือดในปี ๒๕๕๔ ทั้งหมด</t>
  </si>
  <si>
    <t>ประชาชนกลุ่มเสี่ยงสูงต่อความดันโลหิตสูง (Pre-hypertention) ปี ๒๕๕๔ ป่วยเป็นความดันโลหิตสูง ปี ๒๕๕๕ ไม่เกินร้อยละ ๑๐</t>
  </si>
  <si>
    <t>ปชช.อายุ ๓๕ ปีขึ้นไป ได้รับการคัดกรองสุขภาพ DM/HT ร้อยละ ๙๐</t>
  </si>
  <si>
    <t>ร้อยละปชช.อายุ ๓๕ ปีขึ้นไป ได้รับการคัดกรอง DM ตามมาตรฐานกำหนด</t>
  </si>
  <si>
    <t>ประชาชนกลุ่มเสี่ยงสูงต่อเบาหวาน (Pre-diabetes)    ปี ๒๕๕๔ ป่วยเป็นโรคเบาหวานปี ๒๕๕๕</t>
  </si>
  <si>
    <t>ไม่เกิน    ร้อยละ ๕</t>
  </si>
  <si>
    <t>จำนวนปชช.อายุ ๓๕ ปีขึ้นไปที่ไม่รู้ว่าเป็นเบาหวาน และ/หรือไม่เคยได้รับการวินิจฉัยว่าเป็นโรคทั้งหมดในพื้นที่</t>
  </si>
  <si>
    <t>ร้อยละปชช.อายุ ๓๕ ปีขึ้นไป ได้รับการคัดกรอง HTตามมาตรฐานกำหนด</t>
  </si>
  <si>
    <t>จำนวนปชช.อายุ ๓๕ ปีขึ้นไปที่ไม่รู้ว่าเป็นความดันโลหิตสูงและ/หรือไม่เคยได้รับการวินิจฉัยว่าเป็นโรคทั้งหมดในพื้นที่</t>
  </si>
  <si>
    <t>จำนวนปชช.อายุ ๓๕ ปีขึ้นไปที่ไม่รู้ว่าเป็นความดันโลหิตสูงและ/หรือไม่เคยได้รับการวินิจฉัยว่าเป็นโรค ได้รับการวัดความดันโลหิตสูง</t>
  </si>
  <si>
    <t xml:space="preserve">จำนวนปชช.อายุ ๓๕ ปีขึ้นไปที่ไม่รู้ว่าเป็นเบาหวาน และ/หรือไม่เคยได้รับการวินิจฉัยว่าเป็นโรค ได้รับการคัดกรองเบาหวานด้วยวาจาและตรวจน้ำตาลในเลือด      (FCG &amp; FPG) </t>
  </si>
  <si>
    <t>๖</t>
  </si>
  <si>
    <t>จำนวนผู้ที่ได้รับการผ่าตัดฝังรากฟันเทียม</t>
  </si>
  <si>
    <t>๗</t>
  </si>
  <si>
    <t> ประเด็น/ตัวชี้วัดที่</t>
  </si>
  <si>
    <t>ร้อยละของการปฏิเสธการประสานการส่งต่อผู้ป่วย ภายในเครือข่าย/จังหวัด ลดลงจนใกล้ ๐</t>
  </si>
  <si>
    <t>จำนวนการประสานการส่งต่อภายในเครือข่ายเขต/จว.(นับการประสาน ๑ ครั้ง ต่อ ๑ สถานพยาบาล)ทั้งหมด</t>
  </si>
  <si>
    <t>จำนวนการถูกปฏิเสธการประสานการส่งต่อภายในเครือข่ายเขต/จว</t>
  </si>
  <si>
    <t>ร้อยละ ๓.๕</t>
  </si>
  <si>
    <t>๘</t>
  </si>
  <si>
    <t>๙</t>
  </si>
  <si>
    <t>๑๐</t>
  </si>
  <si>
    <t>ร้อยละผู้ป่วย DM/HT ได้รับการคัดกรองภาวะแทรกซ้อน (ตา,ไต,เท้า)</t>
  </si>
  <si>
    <t>ร้อยละผู้ป่วย DM ได้รับการคัดกรองภาวะแทรกซ้อน (ตา,ไต,เท้า)</t>
  </si>
  <si>
    <t>จำนวนผู้ป่วย DM ได้รับการคัดกรองภาวะแทรกซ้อน   (ตา,ไต,เท้า) ทั้งหมด</t>
  </si>
  <si>
    <t>ร้อยละผู้ป่วย HT ได้รับการคัดกรองภาวะแทรกซ้อน (ตา,ไต)</t>
  </si>
  <si>
    <t>จำนวนผู้ป่วย HT ที่มารักษา HT ในรอบ ๑ ปี ทั้งหมด</t>
  </si>
  <si>
    <t>จำนวนผู้ป่วย DM ที่มารักษา DM ในรอบ ๑ ปี ทั้งหมด</t>
  </si>
  <si>
    <t>จำนวนผู้ป่วย HT ได้รับการคัดกรองภาวะแทรกซ้อน   (ตา,ไต) ทั้งหมด</t>
  </si>
  <si>
    <t>ระดับความสำเร็จของการตรวจประเมินคุณภาพและปลอดภัยของน้ำบริโภคจากสถานที่ผลิตน้ำบริโภคในภาชนะบรรจุปิดสนิทและจากตู้น้ำหยอดเหรีญ</t>
  </si>
  <si>
    <t>๑๒.๑</t>
  </si>
  <si>
    <t>ร้อยละของน้ำบริโภคบรรจุปิดสนิทมีคุณภาพและความปลอดภัย</t>
  </si>
  <si>
    <t>จำนวนผลิตน้ำบริโภคที่ส่งตรวจการตรวจวิเคราะห์</t>
  </si>
  <si>
    <t>จำนวนผลิตภัณฑ์น้ำบริโภคมีคุณภาพมาตรฐานตามที่กฎหมายกำหนด</t>
  </si>
  <si>
    <t>๑๒.๒</t>
  </si>
  <si>
    <t>จำนวนตู้น้ำหยอดเหรียญเป้าหมายมีคุณภาพมาตรฐานตามที่กฎหมายกำหนด</t>
  </si>
  <si>
    <t>ระดับความสำเร็จของการดำเนินงานบูรณาการตรวจสอบคุณภาพอาหารปลอดภัยตามห่วงโซ่อาหารตั้งแต่ต้นน้ำ กลางน้ำ และปลายน้ำ ในระดับจังหวัด</t>
  </si>
  <si>
    <t>โรงงานผลิต/แปรรูปอาหาร</t>
  </si>
  <si>
    <t>ตลาดค้าส่ง</t>
  </si>
  <si>
    <t>ตลาดสด</t>
  </si>
  <si>
    <t>ตลาดนัด</t>
  </si>
  <si>
    <t>ร้านอาหารแผงลอย</t>
  </si>
  <si>
    <t>โรงพยาบาล (หน่วยบริการอาหาร)</t>
  </si>
  <si>
    <t>ศูนย์เด็กเล็ก/โรงเรียน/สถานศึกษา/ครัวเรือน/สถานประกอบการ</t>
  </si>
  <si>
    <t>สถานที่ผลิตและกระจายอาหารผ่านเกณฑ์มาตรฐาน</t>
  </si>
  <si>
    <t>อาหารและวัตถุดิบอาหารผ่านเกณฑ์ด้านความปลอดภัย</t>
  </si>
  <si>
    <t>น้ำมันทอดซ้ำ</t>
  </si>
  <si>
    <t>สารปนเปื้อน ๖ ชนิดในอาหาร</t>
  </si>
  <si>
    <t>น้ำดื่ม</t>
  </si>
  <si>
    <t>น้ำแข็ง</t>
  </si>
  <si>
    <t>นมโรงเรียน</t>
  </si>
  <si>
    <t>เส้นก๋วยเตี๋ยว</t>
  </si>
  <si>
    <t>๑๓</t>
  </si>
  <si>
    <t>อัตราความพึงพอใจภาพรวมแต่ละระดับของระบบบริการระดับเขต (ผู้รับบริการ)</t>
  </si>
  <si>
    <t>ร้อยละของความพึงพอใจของผู้รับบริการ</t>
  </si>
  <si>
    <t>๑๔</t>
  </si>
  <si>
    <t>จำนวนสสจ. รพศ. รพท. รพช. เป้าหมายทั้งหมด</t>
  </si>
  <si>
    <t>จำนวนสสจ. รพศ. รพท. รพช. ที่เตรียมระบบการสั่งการในภาวะสาธารณภัย</t>
  </si>
  <si>
    <t>สถานบริการสุขภาพมีระบบสั่งการให้เกิดการจัดการเพื่อการเตรียมความพร้อมในการป้องกันและบรรเทาสาธารณภัยที่มีประสิทธิผลและประสิทธิภาพ</t>
  </si>
  <si>
    <t>๑๕</t>
  </si>
  <si>
    <t>๑๖</t>
  </si>
  <si>
    <t>จำนวนหญิงตั้งครรภ์ทั้งหมดที่ได้รับการตรวจวัดระดับไอโอดีนในปัสสาวะ</t>
  </si>
  <si>
    <t>๑๗</t>
  </si>
  <si>
    <t>จำนวน อย.น้อยที่ทำการสำรวจทั้งหมด</t>
  </si>
  <si>
    <t>๑๘</t>
  </si>
  <si>
    <t>มีการพัฒนาศักยภาพ อสม. ครบตามเกณฑ์</t>
  </si>
  <si>
    <t>จำนวน อสม.เป้าหมายผ่านหลักสูตรอสมเชี่ยวชาญและอสม. การจัดการในภาวะวิกฤติ</t>
  </si>
  <si>
    <t>๑๙</t>
  </si>
  <si>
    <t>๒๐</t>
  </si>
  <si>
    <t>๒๑</t>
  </si>
  <si>
    <t>ร้อยละของผู้ป่วยนอกที่ได้รับรับบริการการแพทย์แผนไทยและ/หรือการแพทย์ทางเลือกที่ได้มาตรฐานในสถานบริการสาธารณสุขสังกัดกระทรวงสาธารณสุข</t>
  </si>
  <si>
    <t>ร้อยละ๑๐</t>
  </si>
  <si>
    <t>จำนวนครั้งผู้ป่วยนอกที่มารับบริการพยาบาล ส่งเสริม ป้องกัน และฟื้นฟู ทั้งหมด</t>
  </si>
  <si>
    <t>จำนวนครั้งผู้ป่วยนอกที่มารับบริการพยาบาล ส่งเสริม ป้องกัน และฟื้นฟู ด้วยการแพทย์แผนไทยฯ</t>
  </si>
  <si>
    <t>๒๒</t>
  </si>
  <si>
    <t>จำนวนสถานประกอบการุรกิจบริการสุขภาพได้รับการพัฒนาให้เข้าสู่คุณภาพมาตรฐานตามประกาศกระทรวงสาธารณสุขกำหนด</t>
  </si>
  <si>
    <t>๒๓</t>
  </si>
  <si>
    <t>๒๔</t>
  </si>
  <si>
    <t>จำนวนผู้เสพ ผู้ติดยาและสารเสพติดได้รับการนำเข้าสู่ระบบการบำบัด (รวมทุกระบบการบำบัด)</t>
  </si>
  <si>
    <t>๒๕</t>
  </si>
  <si>
    <t>๒๖</t>
  </si>
  <si>
    <t>จำนวนประชาชนกลุ่มเป้าหมายที่ได้รับการประเมินความรู้ ความเข้าใจและทัศนคติทั้งหมดผ่านเกณฑ์ประเมินไม่น้อยกว่าร้อยละ ๗๐</t>
  </si>
  <si>
    <t xml:space="preserve">มิติภายใน </t>
  </si>
  <si>
    <t>๒๗</t>
  </si>
  <si>
    <t>ร้อยละของการเบิกจ่ายเงินงบประมาณรายจ่ายภาพรวม ประจำปีงบประมาณ พ.ศ.๒๕๕๕</t>
  </si>
  <si>
    <t>วงเงินงบประมาณรายจ่ายในภาพรวมที่ส่วนราชการได้รับ</t>
  </si>
  <si>
    <t>จำนวนประมาณรายจ่ายในภาพรวมที่ส่วนราชการเบิกจ่าย</t>
  </si>
  <si>
    <t xml:space="preserve">ร้อยละ ๙๓ </t>
  </si>
  <si>
    <t>๒๘</t>
  </si>
  <si>
    <t>๒๙</t>
  </si>
  <si>
    <t>ระดับความสำเร็จของการพัฒนาสมรรถนะของบุคลากร</t>
  </si>
  <si>
    <t>จำนวนผลงานเด่นของสสจ. แห่งละ ๑ เรื่อง</t>
  </si>
  <si>
    <t>รวบรวมข้อมูลการดำเนินการประเมินสมรรถนะบุคลากรของหน่วยงาน แล้ววิเคราะห์หาค่าเฉลี่ยโดยรวมเป็นภาพจังหวัด</t>
  </si>
  <si>
    <t>แต่งตั้งคณะกรรมการพัฒนาบุคลากรและติดตามประเมินผลการปฏิบัติราชการระดับจังหวัดที่ประกอบด้วยผู้รับผิดชอบในทุกระดับสถานบริการ</t>
  </si>
  <si>
    <t>จัดทำแผนพัฒนาบุคลากรของหน่วยงานโดยนำผลการประเมินสมรรถนะรายบุคคลมาวิเคราะห์ในส่วนที่หน่วยงานต้องพัฒนาหรือบุคคลพัฒนาเอง</t>
  </si>
  <si>
    <t>ดำเนินการพัฒนาสมรรถนะบุคลากรของหน่วยงานตามแผนที่กำหนดไว้</t>
  </si>
  <si>
    <t>ดำเนินการประเมินผลสมรรถนะตามรอบการประเมินผลของหน่วยงานโดยสรุปผลค่าเฉลี่ยเป็นค่าร้อยละ</t>
  </si>
  <si>
    <t>กำหนดจังหวัดเป้าหมายและประชุมชี้แจงแนวทางการดำเนินงานการพัฒนา Data Center ในระดับจังหวัด</t>
  </si>
  <si>
    <t>จังหวัดจัดทำแผนการพัฒนาระบบการเชื่อมโยง/จัดเก็บข้อมูลด้านการแพทย์และสุขภาพที่เป็นคลังข้อมูลกลางในระดับจังหวัด</t>
  </si>
  <si>
    <t>จังหวัดมีระบบการเชื่อมโยงฐานข้อมูลการบริการในรูปแบบ ๔๓ แฟ้มมาตรฐาน</t>
  </si>
  <si>
    <t>จังหวัดสามารถแลกเปลี่ยนข้อมูลเพื่อการส่งต่อผู้ป่วยระหว่างสถานบริการภายในจังหวัดได้</t>
  </si>
  <si>
    <t>จังหวัดมีระบบการให้บริการข้อมูลด้านการแพทย์และสุขภาพสู่ประชาชน</t>
  </si>
  <si>
    <t>มี/ไม่มี อย่างไร</t>
  </si>
  <si>
    <t>ร้อยละ ๒๐ ของสถานบริการผ่านเกณฑ์ด้านการดูแลสุขภาพ</t>
  </si>
  <si>
    <t>ผู้สูงอายุระยะยาว (LTC)</t>
  </si>
  <si>
    <t>อัตราป่วยโรคเอดส์ในวัยรุ่นและเยาวชนอายุ ๑๐ - ๒๔ ปี</t>
  </si>
  <si>
    <t xml:space="preserve"> ไม่เกินร้อยละ ๙</t>
  </si>
  <si>
    <t>๑.อัตราป่วยด้วยโรคเบาหวานเพิ่มขึ้นไม่เกินร้อยละ ๕</t>
  </si>
  <si>
    <t>๒.อัตราป่วยด้วยโรคความดันโลหิตสูงเพิ่มขึ้นไม่เกินร้อยละ ๕</t>
  </si>
  <si>
    <t>๓.อัตราการตั้งครรภ์ซ้ำของหญิงอายุต่ำกว่า ๒๐ ปี ลดลงร้อยละ ๓๐</t>
  </si>
  <si>
    <t>๔.อัตราป่วยโรคเอดส์ในวัยรุ่นและเยาวชนอายุ ๑๐ - ๒๔ ปี ไม่เกินร้อยละ ๙</t>
  </si>
  <si>
    <t>๕.ศูนย์บริการที่เป็นมิตรสำหรับเยาวชนผ่านเกณฑ์  ร้อยละ ๒๐</t>
  </si>
  <si>
    <t>๖.ร้อยละ ๒๐ ของสถานบริการผ่านเกณฑ์ด้านการดูแลสุขภาพผู้สูงอายุระยะยาว (LTC)</t>
  </si>
  <si>
    <t>๗.ร้านอาหารแผงลอยผ่านเกณฑ์ CFGT ร้อยละ ๘๐</t>
  </si>
  <si>
    <t>๘.อัตราป่วยด้วยโรคอาหารเป็นพิษลดลง ร้อยละ ๒๐</t>
  </si>
  <si>
    <t>๙.ประชาชนมีการเลือกบริโภคอาหารได้อย่างถูกต้อง ร้อยละ ๗๐</t>
  </si>
  <si>
    <r>
      <rPr>
        <b/>
        <u/>
        <sz val="14"/>
        <rFont val="TH SarabunPSK"/>
        <family val="2"/>
      </rPr>
      <t>ส่วนที่ ๒</t>
    </r>
    <r>
      <rPr>
        <b/>
        <sz val="14"/>
        <rFont val="TH SarabunPSK"/>
        <family val="2"/>
      </rPr>
      <t xml:space="preserve">  จังหวัดสุพรรณบุรี  สรุปผลการดำเนินการตามกิจกรรมและตัวชี้วัดในการขับเคลื่อนโยบายรัฐมนตรีว่าการกระทรวงสาธารณสุข  ปีงบประมาณ ๒๕๕๕ รอบ ๙ เดือน (ระหว่างเดือนตุลาคม ๒๕๕๔ ถึง เดือน มีนาคม ๒๕๕๕) </t>
    </r>
  </si>
  <si>
    <t>60124.56</t>
  </si>
  <si>
    <t>17843.14</t>
  </si>
  <si>
    <t>8684.48</t>
  </si>
  <si>
    <t>5003.84</t>
  </si>
  <si>
    <t>3307.47</t>
  </si>
  <si>
    <t>4259.84</t>
  </si>
  <si>
    <t>3085.37</t>
  </si>
  <si>
    <t>2419.86</t>
  </si>
  <si>
    <t>2061.71</t>
  </si>
  <si>
    <t>ล้านบาท</t>
  </si>
  <si>
    <t>ผ่านมาตรฐานทั้งหมด</t>
  </si>
  <si>
    <t>ผ่านมาตรฐาน ๘๔ ตกมาตรฐาน ๑ แห่ง คือ น้ำดื่มบูม ปัจจุบันแจ้งให้ปรับปรุงแก้ไขจนผ่านมาตรฐานแล้ว</t>
  </si>
  <si>
    <t>ผ่านมาตรฐาน ๕๐ แห่ง</t>
  </si>
  <si>
    <t>(๑) จัดประชุมผู้ประกอบการร้านยา จำนวน ๒ ครั้ง (๒) ประสานอำเภอตรวจเฝ้าระวังร้านยา ๑ ครั้ง (๓) สสจ.สุพรรณบุรี ตรวจเฝ้าระวัง ๑ ครั้ง พบการวางจำหน่ายยาสูตรผสมซูโดฯ  จำนวน ๒๓ ราย ดำเนินการตาม พรบ.ยา พ.ศ.๒๕๑๐</t>
  </si>
  <si>
    <t>ได้รับการรับรองมาตรฐาน จำนวน ๒ แห่ง ๑. นวดแผนไทย รพ.สต.โพธิ์พระยา อ.เมือง ๒. 2 PGA อ.อู่ทอง</t>
  </si>
  <si>
    <t>ผ่านมาตรฐานทั้งหมด ๑๗๕ แห่ง</t>
  </si>
  <si>
    <t>ตกมาตรฐาน ๒ ตัวอย่าง</t>
  </si>
  <si>
    <t>ตกมาตรฐาน ๒๖ ตัวอย่าง</t>
  </si>
  <si>
    <t>ตกมาตรฐาน ๓ ตัวอย่าง</t>
  </si>
  <si>
    <t>ตกมาตรฐาน ๖ ตัวอย่าง</t>
  </si>
  <si>
    <t>ตกมาตรฐาน ๑ ตัวอย่าง</t>
  </si>
  <si>
    <t>ตกมาตรฐาน ๑๓๓ ตัวอย่าง</t>
  </si>
  <si>
    <t>อัตราการพยายามฆ่าตัวตายซ้ำ ปี ๒๕๕๕ (๑๒ เดือน)</t>
  </si>
  <si>
    <t>จำนวนผู้พยายามฆ่าตัวตายซ้ำ ปี ๒๕๕๕ (๑๒ เดือน)</t>
  </si>
  <si>
    <t>อัตราการฆ่าตัวตายสำเร็จ ปี ๒๕๕๕  (๑๒ เดือน)</t>
  </si>
  <si>
    <t xml:space="preserve">    ผลการเคลือบหลุมร่องฟันต้องรอการตอบรับ จากสำนักทันตสาธารณสุข</t>
  </si>
  <si>
    <t xml:space="preserve">      ไม่ได้รับการสนับสนุนรากฟันเทียมจาก สถาบันทันตกรรม</t>
  </si>
  <si>
    <t xml:space="preserve">   ดำเนินการระดับจังหวัด</t>
  </si>
  <si>
    <t>ร้อยละ ๘๓.๙๓</t>
  </si>
  <si>
    <t>ร้อยละ ๗๙.๐๑</t>
  </si>
  <si>
    <t>ไม่น้อยกว่าร้อยละ ๕๐</t>
  </si>
  <si>
    <t>ไม่น้อยกว่าร้อยละ 90</t>
  </si>
  <si>
    <t>จำนวนหญิงคลอดที่ฝากครรภ์๕ ครั้งครบตามเกณฑ์   (การฝากครรภ์ครั้งแรกก่อน ๑๒ สัปดาห์)</t>
  </si>
  <si>
    <t>ร้อยละรพ.สายใยรักแห่งครอบครัวที่ผ่านเกณฑ์ระดับทอง (ประเมินซ้ำ)</t>
  </si>
  <si>
    <t>ค่าเฉลี่ยประเทศ</t>
  </si>
  <si>
    <t>ไม่มีข้อมูล</t>
  </si>
  <si>
    <t>เฉพาะการเยี่ยมบ้าน</t>
  </si>
  <si>
    <t>ใฃ้ข้อมูลจากการสำรวจ</t>
  </si>
  <si>
    <t>รพ.สต.</t>
  </si>
  <si>
    <t>โรคความดันโลหิตสูง</t>
  </si>
  <si>
    <t>โรคเบาหวาน</t>
  </si>
  <si>
    <t>โรคหัวใจและหลอดเลือด</t>
  </si>
  <si>
    <t>โรคหลอดเลือดสมอง</t>
  </si>
  <si>
    <t xml:space="preserve"> ปี53</t>
  </si>
  <si>
    <t>ยังใม่ได้เก็บข้อมู,</t>
  </si>
  <si>
    <t>ส่งแล้ว</t>
  </si>
  <si>
    <t>อาหาร</t>
  </si>
  <si>
    <t>ออกกำลังกาย</t>
  </si>
  <si>
    <t>อารมณ์</t>
  </si>
  <si>
    <t>อโรคยา</t>
  </si>
  <si>
    <t>อบายมุข</t>
  </si>
  <si>
    <t>อนามัpสิ่งแวดล้อม</t>
  </si>
  <si>
    <t>โรคอาหารเป็นพิษ</t>
  </si>
  <si>
    <t>โรคเอดส์ในวัยเจริญพันธุ์</t>
  </si>
  <si>
    <t>จังหวัด</t>
  </si>
  <si>
    <t>ฝากครรภ์ครบตามเกณฑ์</t>
  </si>
  <si>
    <t>รพ.อู่ทอง</t>
  </si>
  <si>
    <t>รพ.ด่านช้าง</t>
  </si>
  <si>
    <t>รพ.เดิมบาง</t>
  </si>
  <si>
    <t>รพ.บางปลาม้า</t>
  </si>
  <si>
    <t>รพ.ศรีประจันต์</t>
  </si>
  <si>
    <t>รพ.ดอนเจดีย์</t>
  </si>
  <si>
    <t>รพ.สามชุก</t>
  </si>
  <si>
    <t>รพ.หนองหญ้าไซ</t>
  </si>
  <si>
    <t>ปี ๒๕๕๕</t>
  </si>
  <si>
    <t>มารดาตั้งครรภ์อายุต่ำกว่า 20 ปี</t>
  </si>
  <si>
    <t>ร้อยละของหญิงตั้งครรภ์ซ้ำของหญิงอายุต่ำกว่า 20 ปี</t>
  </si>
  <si>
    <t>ร้อยละของหญิงตั้งครรภ์อายุต่ำกว่า 20 ปี</t>
  </si>
  <si>
    <r>
      <t xml:space="preserve">ผู้ป่วย DM ได้รับการตรวจคัดกรองภาวะแทรกซ้อนที่สำคัญ </t>
    </r>
    <r>
      <rPr>
        <b/>
        <sz val="14"/>
        <rFont val="TH SarabunPSK"/>
        <family val="2"/>
      </rPr>
      <t>(ตา ไต เท้า)</t>
    </r>
  </si>
  <si>
    <r>
      <t xml:space="preserve">ผู้ป่วย DM ได้รับการตรวจคัดกรองภาวะแทรกซ้อนที่สำคัญ </t>
    </r>
    <r>
      <rPr>
        <b/>
        <sz val="14"/>
        <rFont val="TH SarabunPSK"/>
        <family val="2"/>
      </rPr>
      <t>(เท้า)</t>
    </r>
  </si>
  <si>
    <r>
      <t xml:space="preserve">ผู้ป่วย DM ได้รับการตรวจคัดกรองภาวะแทรกซ้อนที่สำคัญ </t>
    </r>
    <r>
      <rPr>
        <b/>
        <sz val="14"/>
        <rFont val="TH SarabunPSK"/>
        <family val="2"/>
      </rPr>
      <t>(ไต)</t>
    </r>
  </si>
  <si>
    <r>
      <t xml:space="preserve">ผู้ป่วย HT ได้รับการตรวจคัดกรองภาวะแทรกซ้อนที่สำคัญ </t>
    </r>
    <r>
      <rPr>
        <b/>
        <sz val="14"/>
        <rFont val="TH SarabunPSK"/>
        <family val="2"/>
      </rPr>
      <t>(ตา ไต)</t>
    </r>
  </si>
  <si>
    <r>
      <rPr>
        <b/>
        <sz val="12"/>
        <rFont val="Calibri"/>
        <family val="2"/>
      </rPr>
      <t>≥</t>
    </r>
    <r>
      <rPr>
        <b/>
        <sz val="12"/>
        <rFont val="TH SarabunPSK"/>
        <family val="2"/>
      </rPr>
      <t xml:space="preserve"> ร้อยละ๕๐</t>
    </r>
  </si>
  <si>
    <r>
      <t>ร้อยละของการถูกปฎิเสธการส่งต่อผู้ป่วย</t>
    </r>
    <r>
      <rPr>
        <b/>
        <u/>
        <sz val="12"/>
        <rFont val="TH SarabunPSK"/>
        <family val="2"/>
      </rPr>
      <t>ภายในจังหวัด</t>
    </r>
  </si>
  <si>
    <r>
      <t>ร้อยละของการถูกปฎิเสธการส่งต่อผู้ป่วย</t>
    </r>
    <r>
      <rPr>
        <b/>
        <u/>
        <sz val="12"/>
        <rFont val="TH SarabunPSK"/>
        <family val="2"/>
      </rPr>
      <t>ภายในเขต</t>
    </r>
  </si>
  <si>
    <r>
      <t>ร้อยละของการถูกปฎิเสธการส่งต่อผู้ป่วย</t>
    </r>
    <r>
      <rPr>
        <b/>
        <u/>
        <sz val="12"/>
        <rFont val="TH SarabunPSK"/>
        <family val="2"/>
      </rPr>
      <t>ข้ามเขต</t>
    </r>
  </si>
  <si>
    <r>
      <t>ร้อยละของการถูกปฎิเสธการส่งต่อผู้ป่วย</t>
    </r>
    <r>
      <rPr>
        <b/>
        <u/>
        <sz val="12"/>
        <rFont val="TH SarabunPSK"/>
        <family val="2"/>
      </rPr>
      <t>ส่วนกลาง</t>
    </r>
  </si>
  <si>
    <r>
      <rPr>
        <u/>
        <sz val="12"/>
        <rFont val="TH SarabunPSK"/>
        <family val="2"/>
      </rPr>
      <t>รอบแรก</t>
    </r>
    <r>
      <rPr>
        <sz val="12"/>
        <rFont val="TH SarabunPSK"/>
        <family val="2"/>
      </rPr>
      <t xml:space="preserve"> ตรวจประเมินสถานที่ ๑.)สหกรณ์การเกษตรเมืองสุพรรณบุรี จำกัด ๒.)กลุ่มอาชีพผู้เลี้ยงโคนมหนองหญ้าไซ ผ่านมาตรฐาน GMP ทั้ง ๒ แห่ง  กรณีผลการตรวจวิเคราะห์ ผ่านมาตรฐานทั้ง ๒ แห่ง </t>
    </r>
  </si>
  <si>
    <r>
      <rPr>
        <u/>
        <sz val="12"/>
        <rFont val="TH SarabunPSK"/>
        <family val="2"/>
      </rPr>
      <t>รอบสอง</t>
    </r>
    <r>
      <rPr>
        <sz val="12"/>
        <rFont val="TH SarabunPSK"/>
        <family val="2"/>
      </rPr>
      <t xml:space="preserve"> กรณีการตรวจสถานที่ผ่านมาตรฐานทั้ง ๒ แห่ง ส่วนกรณีผลการตรวจวิเคราะห์ ผ่านมาตรฐาน ๑ ตัวอย่าง ตกมาตรฐาน ๑ ตัวอย่าง ซึ่งผลิตโดยสหกรณ์การเกษตรเมืองสุพรรณบุรี จำกัด</t>
    </r>
  </si>
  <si>
    <r>
      <rPr>
        <u/>
        <sz val="12"/>
        <rFont val="TH SarabunPSK"/>
        <family val="2"/>
      </rPr>
      <t>รอบแรก</t>
    </r>
    <r>
      <rPr>
        <sz val="12"/>
        <rFont val="TH SarabunPSK"/>
        <family val="2"/>
      </rPr>
      <t xml:space="preserve"> ตรวจประเมินสถานที่ ๑.)โรงงานก๋วยเตี๋ยวอนามัยสุพรรณบุรี ๒.)เต๊กชุ้น ๓.)อั่งเปาฟู้ดโปรดักส์ ผ่านมาตรฐาน GMP ๒ แห่ง ตกมาตรฐาน ๑ แห่ง คือ เต๊กชุ้น ผลการตรวจวิเคราะห์ตกมาตรฐาน ๑ แห่ง คือ อังเปาฟู้ดโปรดักส์</t>
    </r>
  </si>
  <si>
    <r>
      <rPr>
        <u/>
        <sz val="12"/>
        <rFont val="TH SarabunPSK"/>
        <family val="2"/>
      </rPr>
      <t>รอบสอง</t>
    </r>
    <r>
      <rPr>
        <sz val="12"/>
        <rFont val="TH SarabunPSK"/>
        <family val="2"/>
      </rPr>
      <t xml:space="preserve"> เก็บตัวอย่างส่งตรวจวิเคราะห์ ผ่านมาตรฐานทั้ง ๓ ตัวอย่าง</t>
    </r>
  </si>
  <si>
    <r>
      <rPr>
        <b/>
        <u/>
        <sz val="14"/>
        <rFont val="TH SarabunPSK"/>
        <family val="2"/>
      </rPr>
      <t>ส่วนที่ ๑</t>
    </r>
    <r>
      <rPr>
        <b/>
        <sz val="14"/>
        <rFont val="TH SarabunPSK"/>
        <family val="2"/>
      </rPr>
      <t xml:space="preserve">  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๒๕๕๕ รอบ ๑๒ เดือน (ระหว่างเดือนตุลาคม ๒๕๕๔ ถึง เดือน กันยายน ๒๕๕๕) </t>
    </r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</si>
</sst>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t0.0"/>
    <numFmt numFmtId="189" formatCode="t#,##0;"/>
    <numFmt numFmtId="190" formatCode="t#,##0.0;"/>
    <numFmt numFmtId="191" formatCode="0.0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i/>
      <sz val="11"/>
      <name val="Calibri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26"/>
      <name val="TH SarabunPSK"/>
      <family val="2"/>
    </font>
    <font>
      <sz val="2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sz val="20"/>
      <color theme="1"/>
      <name val="Wingdings"/>
      <charset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2"/>
      <name val="Calibri"/>
      <family val="2"/>
    </font>
    <font>
      <b/>
      <u/>
      <sz val="12"/>
      <name val="TH SarabunPSK"/>
      <family val="2"/>
    </font>
    <font>
      <b/>
      <u/>
      <sz val="14"/>
      <name val="TH SarabunPSK"/>
      <family val="2"/>
    </font>
    <font>
      <sz val="14"/>
      <color theme="1"/>
      <name val="Times New Roman"/>
      <family val="1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0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0"/>
      <name val="TH SarabunPSK"/>
      <family val="2"/>
    </font>
    <font>
      <b/>
      <sz val="14"/>
      <color rgb="FF0066FF"/>
      <name val="TH SarabunPSK"/>
      <family val="2"/>
    </font>
    <font>
      <sz val="14"/>
      <color rgb="FF0066FF"/>
      <name val="TH SarabunPSK"/>
      <family val="2"/>
    </font>
    <font>
      <sz val="12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i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i/>
      <sz val="12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0"/>
      <color rgb="FF0000FF"/>
      <name val="TH SarabunPSK"/>
      <family val="2"/>
    </font>
    <font>
      <b/>
      <sz val="20"/>
      <color rgb="FFFF0000"/>
      <name val="TH SarabunPSK"/>
      <family val="2"/>
    </font>
    <font>
      <b/>
      <sz val="24"/>
      <color rgb="FF0000FF"/>
      <name val="TH SarabunPSK"/>
      <family val="2"/>
    </font>
    <font>
      <b/>
      <sz val="22"/>
      <color rgb="FFFF0000"/>
      <name val="TH SarabunPSK"/>
      <family val="2"/>
    </font>
    <font>
      <sz val="18"/>
      <color rgb="FFFF0000"/>
      <name val="TH SarabunPSK"/>
      <family val="2"/>
    </font>
    <font>
      <sz val="20"/>
      <color rgb="FFFF0000"/>
      <name val="TH SarabunPSK"/>
      <family val="2"/>
    </font>
    <font>
      <sz val="18"/>
      <color theme="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name val="EucrosiaUPC"/>
      <family val="1"/>
      <charset val="222"/>
    </font>
    <font>
      <u/>
      <sz val="12"/>
      <name val="TH SarabunPSK"/>
      <family val="2"/>
    </font>
    <font>
      <b/>
      <sz val="9"/>
      <name val="TH SarabunPSK"/>
      <family val="2"/>
    </font>
    <font>
      <b/>
      <sz val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46"/>
      </right>
      <top style="thin">
        <color indexed="64"/>
      </top>
      <bottom/>
      <diagonal/>
    </border>
    <border>
      <left style="thin">
        <color indexed="46"/>
      </left>
      <right style="thin">
        <color indexed="46"/>
      </right>
      <top style="thin">
        <color indexed="64"/>
      </top>
      <bottom/>
      <diagonal/>
    </border>
    <border>
      <left style="thin">
        <color rgb="FFFB79E8"/>
      </left>
      <right style="thin">
        <color rgb="FFFB79E8"/>
      </right>
      <top/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 style="thin">
        <color indexed="64"/>
      </bottom>
      <diagonal/>
    </border>
    <border>
      <left style="thin">
        <color indexed="64"/>
      </left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indexed="64"/>
      </right>
      <top style="thin">
        <color rgb="FFFB79E8"/>
      </top>
      <bottom style="thin">
        <color rgb="FFFB79E8"/>
      </bottom>
      <diagonal/>
    </border>
    <border>
      <left style="thin">
        <color indexed="64"/>
      </left>
      <right style="thin">
        <color rgb="FFFB79E8"/>
      </right>
      <top style="thin">
        <color rgb="FFFB79E8"/>
      </top>
      <bottom style="thin">
        <color indexed="64"/>
      </bottom>
      <diagonal/>
    </border>
    <border>
      <left style="thin">
        <color rgb="FFFB79E8"/>
      </left>
      <right style="thin">
        <color indexed="64"/>
      </right>
      <top style="thin">
        <color rgb="FFFB79E8"/>
      </top>
      <bottom style="thin">
        <color indexed="64"/>
      </bottom>
      <diagonal/>
    </border>
    <border>
      <left style="thin">
        <color indexed="64"/>
      </left>
      <right style="thin">
        <color rgb="FFFB79E8"/>
      </right>
      <top/>
      <bottom style="thin">
        <color rgb="FFFB79E8"/>
      </bottom>
      <diagonal/>
    </border>
    <border>
      <left style="thin">
        <color rgb="FFFB79E8"/>
      </left>
      <right style="thin">
        <color indexed="64"/>
      </right>
      <top/>
      <bottom style="thin">
        <color rgb="FFFB79E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FB79E8"/>
      </left>
      <right/>
      <top style="thin">
        <color rgb="FFFB79E8"/>
      </top>
      <bottom style="thin">
        <color rgb="FFFB79E8"/>
      </bottom>
      <diagonal/>
    </border>
    <border>
      <left/>
      <right style="thin">
        <color rgb="FFFB79E8"/>
      </right>
      <top style="thin">
        <color rgb="FFFB79E8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rgb="FFFB79E8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FB79E8"/>
      </right>
      <top/>
      <bottom style="thin">
        <color rgb="FFFB79E8"/>
      </bottom>
      <diagonal/>
    </border>
    <border>
      <left style="thin">
        <color indexed="46"/>
      </left>
      <right/>
      <top style="thin">
        <color indexed="64"/>
      </top>
      <bottom style="thin">
        <color indexed="46"/>
      </bottom>
      <diagonal/>
    </border>
    <border>
      <left/>
      <right/>
      <top style="thin">
        <color indexed="64"/>
      </top>
      <bottom style="thin">
        <color indexed="46"/>
      </bottom>
      <diagonal/>
    </border>
    <border>
      <left/>
      <right style="thin">
        <color indexed="64"/>
      </right>
      <top style="thin">
        <color indexed="64"/>
      </top>
      <bottom style="thin">
        <color indexed="46"/>
      </bottom>
      <diagonal/>
    </border>
    <border>
      <left style="thin">
        <color indexed="64"/>
      </left>
      <right style="thin">
        <color indexed="46"/>
      </right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FB79E8"/>
      </left>
      <right style="thin">
        <color indexed="64"/>
      </right>
      <top style="thin">
        <color rgb="FFFB79E8"/>
      </top>
      <bottom/>
      <diagonal/>
    </border>
    <border>
      <left/>
      <right/>
      <top/>
      <bottom style="thin">
        <color rgb="FFFB79E8"/>
      </bottom>
      <diagonal/>
    </border>
    <border>
      <left/>
      <right/>
      <top style="thin">
        <color rgb="FFFB79E8"/>
      </top>
      <bottom style="thin">
        <color rgb="FFFB79E8"/>
      </bottom>
      <diagonal/>
    </border>
    <border>
      <left style="thin">
        <color indexed="64"/>
      </left>
      <right/>
      <top style="thin">
        <color rgb="FFFB79E8"/>
      </top>
      <bottom style="thin">
        <color rgb="FFFB79E8"/>
      </bottom>
      <diagonal/>
    </border>
    <border>
      <left/>
      <right style="thin">
        <color indexed="64"/>
      </right>
      <top style="thin">
        <color rgb="FFFB79E8"/>
      </top>
      <bottom style="thin">
        <color rgb="FFFB79E8"/>
      </bottom>
      <diagonal/>
    </border>
    <border>
      <left style="thin">
        <color indexed="64"/>
      </left>
      <right style="thin">
        <color indexed="46"/>
      </right>
      <top style="thin">
        <color indexed="64"/>
      </top>
      <bottom/>
      <diagonal/>
    </border>
    <border>
      <left style="thin">
        <color indexed="46"/>
      </left>
      <right style="thin">
        <color indexed="46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FB79E8"/>
      </top>
      <bottom/>
      <diagonal/>
    </border>
    <border>
      <left/>
      <right/>
      <top style="thin">
        <color rgb="FFFB79E8"/>
      </top>
      <bottom/>
      <diagonal/>
    </border>
    <border>
      <left/>
      <right style="thin">
        <color indexed="64"/>
      </right>
      <top style="thin">
        <color rgb="FFFB79E8"/>
      </top>
      <bottom/>
      <diagonal/>
    </border>
    <border>
      <left style="thin">
        <color indexed="64"/>
      </left>
      <right/>
      <top/>
      <bottom style="thin">
        <color rgb="FFFB79E8"/>
      </bottom>
      <diagonal/>
    </border>
    <border>
      <left/>
      <right style="thin">
        <color indexed="64"/>
      </right>
      <top/>
      <bottom style="thin">
        <color rgb="FFFB79E8"/>
      </bottom>
      <diagonal/>
    </border>
    <border>
      <left style="thin">
        <color indexed="64"/>
      </left>
      <right style="thin">
        <color rgb="FFFB79E8"/>
      </right>
      <top style="thin">
        <color rgb="FFFB79E8"/>
      </top>
      <bottom/>
      <diagonal/>
    </border>
    <border>
      <left style="thin">
        <color rgb="FFFB79E8"/>
      </left>
      <right style="thin">
        <color rgb="FFFB79E8"/>
      </right>
      <top/>
      <bottom/>
      <diagonal/>
    </border>
    <border>
      <left/>
      <right style="thin">
        <color rgb="FFFB79E8"/>
      </right>
      <top style="thin">
        <color rgb="FFFB79E8"/>
      </top>
      <bottom/>
      <diagonal/>
    </border>
    <border>
      <left/>
      <right style="thin">
        <color rgb="FFFB79E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B79E8"/>
      </bottom>
      <diagonal/>
    </border>
    <border>
      <left/>
      <right/>
      <top style="thin">
        <color indexed="64"/>
      </top>
      <bottom style="thin">
        <color rgb="FFFB79E8"/>
      </bottom>
      <diagonal/>
    </border>
    <border>
      <left/>
      <right style="thin">
        <color indexed="64"/>
      </right>
      <top style="thin">
        <color indexed="64"/>
      </top>
      <bottom style="thin">
        <color rgb="FFFB79E8"/>
      </bottom>
      <diagonal/>
    </border>
    <border>
      <left style="thin">
        <color rgb="FFFB79E8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B79E8"/>
      </right>
      <top style="thin">
        <color indexed="64"/>
      </top>
      <bottom style="thin">
        <color rgb="FFFB79E8"/>
      </bottom>
      <diagonal/>
    </border>
    <border>
      <left style="thin">
        <color rgb="FFFB79E8"/>
      </left>
      <right style="thin">
        <color rgb="FFFB79E8"/>
      </right>
      <top style="thin">
        <color indexed="64"/>
      </top>
      <bottom style="thin">
        <color rgb="FFFB79E8"/>
      </bottom>
      <diagonal/>
    </border>
    <border>
      <left style="thin">
        <color rgb="FFFB79E8"/>
      </left>
      <right style="thin">
        <color indexed="64"/>
      </right>
      <top style="thin">
        <color indexed="64"/>
      </top>
      <bottom style="thin">
        <color rgb="FFFB79E8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45"/>
      </left>
      <right style="thin">
        <color indexed="64"/>
      </right>
      <top style="thin">
        <color indexed="45"/>
      </top>
      <bottom style="thin">
        <color indexed="45"/>
      </bottom>
      <diagonal/>
    </border>
    <border>
      <left style="thin">
        <color rgb="FFFB79E8"/>
      </left>
      <right/>
      <top style="thin">
        <color rgb="FFFB79E8"/>
      </top>
      <bottom style="thin">
        <color indexed="64"/>
      </bottom>
      <diagonal/>
    </border>
    <border>
      <left/>
      <right/>
      <top style="thin">
        <color rgb="FFFB79E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64"/>
      </bottom>
      <diagonal/>
    </border>
    <border>
      <left style="thin">
        <color indexed="46"/>
      </left>
      <right style="thin">
        <color indexed="64"/>
      </right>
      <top style="thin">
        <color indexed="46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/>
      <bottom style="thin">
        <color indexed="45"/>
      </bottom>
      <diagonal/>
    </border>
    <border>
      <left/>
      <right style="thin">
        <color rgb="FFFB79E8"/>
      </right>
      <top style="thin">
        <color rgb="FFFB79E8"/>
      </top>
      <bottom style="thin">
        <color indexed="64"/>
      </bottom>
      <diagonal/>
    </border>
    <border>
      <left style="thin">
        <color rgb="FFFB79E8"/>
      </left>
      <right style="thin">
        <color indexed="45"/>
      </right>
      <top style="thin">
        <color indexed="45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rgb="FFFB79E8"/>
      </top>
      <bottom style="thin">
        <color rgb="FFFB79E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6">
    <xf numFmtId="0" fontId="0" fillId="0" borderId="0" xfId="0"/>
    <xf numFmtId="0" fontId="3" fillId="0" borderId="0" xfId="0" applyFont="1" applyFill="1"/>
    <xf numFmtId="0" fontId="3" fillId="0" borderId="0" xfId="0" applyFo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3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8" fillId="0" borderId="0" xfId="0" applyFont="1" applyFill="1"/>
    <xf numFmtId="0" fontId="14" fillId="0" borderId="0" xfId="0" applyFont="1"/>
    <xf numFmtId="0" fontId="15" fillId="0" borderId="0" xfId="0" applyFont="1"/>
    <xf numFmtId="0" fontId="14" fillId="0" borderId="16" xfId="0" applyFont="1" applyBorder="1"/>
    <xf numFmtId="0" fontId="14" fillId="0" borderId="17" xfId="0" applyFont="1" applyBorder="1"/>
    <xf numFmtId="0" fontId="14" fillId="0" borderId="19" xfId="0" applyFont="1" applyBorder="1"/>
    <xf numFmtId="0" fontId="14" fillId="0" borderId="20" xfId="0" applyFont="1" applyBorder="1"/>
    <xf numFmtId="0" fontId="2" fillId="0" borderId="12" xfId="0" applyFont="1" applyFill="1" applyBorder="1" applyAlignment="1">
      <alignment horizontal="center" vertical="top" wrapText="1"/>
    </xf>
    <xf numFmtId="0" fontId="16" fillId="0" borderId="0" xfId="0" applyFont="1"/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19" xfId="0" applyFont="1" applyBorder="1"/>
    <xf numFmtId="0" fontId="17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20" xfId="0" applyFont="1" applyBorder="1"/>
    <xf numFmtId="0" fontId="17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8" fillId="0" borderId="18" xfId="0" applyFont="1" applyBorder="1"/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4" fillId="0" borderId="15" xfId="0" applyFont="1" applyBorder="1"/>
    <xf numFmtId="0" fontId="2" fillId="0" borderId="22" xfId="0" applyFont="1" applyFill="1" applyBorder="1" applyAlignment="1">
      <alignment horizontal="center" vertical="top" wrapText="1"/>
    </xf>
    <xf numFmtId="0" fontId="14" fillId="0" borderId="23" xfId="0" applyFont="1" applyBorder="1"/>
    <xf numFmtId="0" fontId="2" fillId="0" borderId="22" xfId="0" applyFont="1" applyFill="1" applyBorder="1" applyAlignment="1">
      <alignment horizontal="left" vertical="top" wrapText="1"/>
    </xf>
    <xf numFmtId="0" fontId="14" fillId="2" borderId="23" xfId="0" applyFont="1" applyFill="1" applyBorder="1"/>
    <xf numFmtId="0" fontId="14" fillId="2" borderId="20" xfId="0" applyFont="1" applyFill="1" applyBorder="1"/>
    <xf numFmtId="0" fontId="14" fillId="2" borderId="12" xfId="0" applyFont="1" applyFill="1" applyBorder="1"/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24" xfId="0" applyFont="1" applyBorder="1"/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60" fontId="18" fillId="0" borderId="16" xfId="0" applyNumberFormat="1" applyFont="1" applyFill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3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8" fillId="0" borderId="0" xfId="0" applyFont="1" applyBorder="1"/>
    <xf numFmtId="0" fontId="14" fillId="3" borderId="22" xfId="0" applyFont="1" applyFill="1" applyBorder="1"/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20" fillId="0" borderId="26" xfId="0" applyFont="1" applyFill="1" applyBorder="1" applyAlignment="1">
      <alignment horizontal="center" vertical="center"/>
    </xf>
    <xf numFmtId="0" fontId="14" fillId="2" borderId="24" xfId="0" applyFont="1" applyFill="1" applyBorder="1"/>
    <xf numFmtId="0" fontId="10" fillId="0" borderId="2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 wrapText="1"/>
    </xf>
    <xf numFmtId="0" fontId="14" fillId="3" borderId="23" xfId="0" applyFont="1" applyFill="1" applyBorder="1"/>
    <xf numFmtId="0" fontId="14" fillId="3" borderId="20" xfId="0" applyFont="1" applyFill="1" applyBorder="1"/>
    <xf numFmtId="0" fontId="14" fillId="3" borderId="31" xfId="0" applyFont="1" applyFill="1" applyBorder="1"/>
    <xf numFmtId="0" fontId="14" fillId="3" borderId="32" xfId="0" applyFont="1" applyFill="1" applyBorder="1"/>
    <xf numFmtId="0" fontId="14" fillId="3" borderId="33" xfId="0" applyFont="1" applyFill="1" applyBorder="1"/>
    <xf numFmtId="0" fontId="14" fillId="3" borderId="34" xfId="0" applyFont="1" applyFill="1" applyBorder="1"/>
    <xf numFmtId="0" fontId="14" fillId="3" borderId="35" xfId="0" applyFont="1" applyFill="1" applyBorder="1"/>
    <xf numFmtId="0" fontId="14" fillId="3" borderId="0" xfId="0" applyFont="1" applyFill="1" applyBorder="1"/>
    <xf numFmtId="0" fontId="14" fillId="3" borderId="36" xfId="0" applyFont="1" applyFill="1" applyBorder="1"/>
    <xf numFmtId="0" fontId="14" fillId="3" borderId="37" xfId="0" applyFont="1" applyFill="1" applyBorder="1"/>
    <xf numFmtId="0" fontId="14" fillId="3" borderId="39" xfId="0" applyFont="1" applyFill="1" applyBorder="1"/>
    <xf numFmtId="0" fontId="14" fillId="3" borderId="40" xfId="0" applyFont="1" applyFill="1" applyBorder="1"/>
    <xf numFmtId="0" fontId="14" fillId="3" borderId="41" xfId="0" applyFont="1" applyFill="1" applyBorder="1"/>
    <xf numFmtId="0" fontId="14" fillId="3" borderId="43" xfId="0" applyFont="1" applyFill="1" applyBorder="1"/>
    <xf numFmtId="0" fontId="14" fillId="3" borderId="44" xfId="0" applyFont="1" applyFill="1" applyBorder="1"/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wrapText="1"/>
    </xf>
    <xf numFmtId="0" fontId="17" fillId="0" borderId="2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vertical="center" wrapText="1"/>
    </xf>
    <xf numFmtId="188" fontId="18" fillId="0" borderId="2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vertical="top"/>
    </xf>
    <xf numFmtId="0" fontId="22" fillId="0" borderId="21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0" fontId="25" fillId="0" borderId="41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16" fillId="0" borderId="30" xfId="0" applyFont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center"/>
    </xf>
    <xf numFmtId="0" fontId="14" fillId="4" borderId="23" xfId="0" applyFont="1" applyFill="1" applyBorder="1"/>
    <xf numFmtId="0" fontId="14" fillId="4" borderId="20" xfId="0" applyFont="1" applyFill="1" applyBorder="1"/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60" fontId="18" fillId="0" borderId="15" xfId="0" applyNumberFormat="1" applyFont="1" applyFill="1" applyBorder="1" applyAlignment="1">
      <alignment horizontal="center" vertical="center"/>
    </xf>
    <xf numFmtId="60" fontId="18" fillId="0" borderId="16" xfId="0" applyNumberFormat="1" applyFont="1" applyFill="1" applyBorder="1" applyAlignment="1">
      <alignment horizontal="center" vertical="center"/>
    </xf>
    <xf numFmtId="60" fontId="18" fillId="0" borderId="17" xfId="0" applyNumberFormat="1" applyFont="1" applyBorder="1" applyAlignment="1">
      <alignment horizontal="center" vertical="center"/>
    </xf>
    <xf numFmtId="60" fontId="18" fillId="0" borderId="17" xfId="0" applyNumberFormat="1" applyFont="1" applyBorder="1" applyAlignment="1">
      <alignment horizontal="center" vertical="top"/>
    </xf>
    <xf numFmtId="60" fontId="18" fillId="0" borderId="17" xfId="0" applyNumberFormat="1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60" fontId="18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6" fillId="0" borderId="20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39" xfId="0" applyFont="1" applyFill="1" applyBorder="1"/>
    <xf numFmtId="0" fontId="18" fillId="3" borderId="0" xfId="0" applyFont="1" applyFill="1" applyBorder="1" applyAlignment="1">
      <alignment vertical="center"/>
    </xf>
    <xf numFmtId="0" fontId="18" fillId="3" borderId="42" xfId="0" applyFont="1" applyFill="1" applyBorder="1" applyAlignment="1">
      <alignment vertical="center"/>
    </xf>
    <xf numFmtId="0" fontId="18" fillId="3" borderId="36" xfId="0" applyFont="1" applyFill="1" applyBorder="1" applyAlignment="1">
      <alignment vertical="center"/>
    </xf>
    <xf numFmtId="0" fontId="18" fillId="3" borderId="43" xfId="0" applyFont="1" applyFill="1" applyBorder="1" applyAlignment="1">
      <alignment vertical="center"/>
    </xf>
    <xf numFmtId="0" fontId="18" fillId="0" borderId="23" xfId="0" applyFont="1" applyBorder="1"/>
    <xf numFmtId="0" fontId="17" fillId="0" borderId="24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vertical="top"/>
    </xf>
    <xf numFmtId="0" fontId="18" fillId="0" borderId="17" xfId="0" applyFont="1" applyBorder="1" applyAlignment="1">
      <alignment horizontal="center" vertical="top"/>
    </xf>
    <xf numFmtId="0" fontId="16" fillId="0" borderId="23" xfId="0" applyFont="1" applyBorder="1"/>
    <xf numFmtId="0" fontId="16" fillId="0" borderId="23" xfId="0" applyFont="1" applyBorder="1" applyAlignment="1">
      <alignment horizontal="center"/>
    </xf>
    <xf numFmtId="60" fontId="18" fillId="0" borderId="16" xfId="0" applyNumberFormat="1" applyFont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 wrapText="1"/>
    </xf>
    <xf numFmtId="0" fontId="14" fillId="2" borderId="52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center" vertical="center"/>
    </xf>
    <xf numFmtId="59" fontId="15" fillId="0" borderId="16" xfId="0" applyNumberFormat="1" applyFont="1" applyBorder="1" applyAlignment="1">
      <alignment horizontal="center"/>
    </xf>
    <xf numFmtId="59" fontId="15" fillId="0" borderId="17" xfId="0" applyNumberFormat="1" applyFont="1" applyBorder="1" applyAlignment="1">
      <alignment horizontal="center"/>
    </xf>
    <xf numFmtId="60" fontId="18" fillId="0" borderId="24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188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7" fillId="0" borderId="38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left" vertical="top" wrapText="1"/>
    </xf>
    <xf numFmtId="0" fontId="18" fillId="0" borderId="38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center"/>
    </xf>
    <xf numFmtId="0" fontId="26" fillId="0" borderId="0" xfId="0" applyFont="1"/>
    <xf numFmtId="0" fontId="15" fillId="0" borderId="23" xfId="0" applyFont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left" vertical="top" wrapText="1"/>
    </xf>
    <xf numFmtId="0" fontId="18" fillId="0" borderId="53" xfId="0" applyFont="1" applyBorder="1"/>
    <xf numFmtId="0" fontId="14" fillId="3" borderId="54" xfId="0" applyFont="1" applyFill="1" applyBorder="1"/>
    <xf numFmtId="0" fontId="14" fillId="3" borderId="53" xfId="0" applyFont="1" applyFill="1" applyBorder="1"/>
    <xf numFmtId="0" fontId="2" fillId="0" borderId="53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wrapText="1"/>
    </xf>
    <xf numFmtId="0" fontId="17" fillId="0" borderId="53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left" vertical="top" wrapText="1"/>
    </xf>
    <xf numFmtId="0" fontId="18" fillId="0" borderId="53" xfId="0" applyFont="1" applyFill="1" applyBorder="1"/>
    <xf numFmtId="0" fontId="2" fillId="0" borderId="55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left" vertical="top" wrapText="1"/>
    </xf>
    <xf numFmtId="0" fontId="17" fillId="0" borderId="55" xfId="0" applyFont="1" applyFill="1" applyBorder="1" applyAlignment="1">
      <alignment horizontal="center" vertical="top" wrapText="1"/>
    </xf>
    <xf numFmtId="0" fontId="17" fillId="0" borderId="55" xfId="0" applyFont="1" applyFill="1" applyBorder="1" applyAlignment="1">
      <alignment horizontal="left" vertical="top" wrapText="1"/>
    </xf>
    <xf numFmtId="60" fontId="18" fillId="0" borderId="55" xfId="0" applyNumberFormat="1" applyFont="1" applyBorder="1" applyAlignment="1">
      <alignment horizontal="center" vertical="top"/>
    </xf>
    <xf numFmtId="0" fontId="20" fillId="0" borderId="55" xfId="0" applyFont="1" applyFill="1" applyBorder="1" applyAlignment="1">
      <alignment horizontal="center" vertical="center"/>
    </xf>
    <xf numFmtId="60" fontId="2" fillId="0" borderId="53" xfId="0" applyNumberFormat="1" applyFont="1" applyFill="1" applyBorder="1" applyAlignment="1">
      <alignment horizontal="center" vertical="top" wrapText="1"/>
    </xf>
    <xf numFmtId="0" fontId="18" fillId="0" borderId="55" xfId="0" applyFont="1" applyFill="1" applyBorder="1" applyAlignment="1">
      <alignment horizontal="center" vertical="top"/>
    </xf>
    <xf numFmtId="0" fontId="20" fillId="0" borderId="53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51" xfId="0" applyFont="1" applyFill="1" applyBorder="1" applyAlignment="1">
      <alignment horizontal="center" vertical="top" wrapText="1"/>
    </xf>
    <xf numFmtId="0" fontId="10" fillId="5" borderId="35" xfId="0" applyFont="1" applyFill="1" applyBorder="1" applyAlignment="1">
      <alignment horizontal="left" vertical="top" indent="1"/>
    </xf>
    <xf numFmtId="0" fontId="10" fillId="5" borderId="0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top" wrapText="1"/>
    </xf>
    <xf numFmtId="0" fontId="10" fillId="5" borderId="56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5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 indent="1"/>
    </xf>
    <xf numFmtId="0" fontId="10" fillId="0" borderId="4" xfId="0" applyFont="1" applyFill="1" applyBorder="1" applyAlignment="1">
      <alignment horizontal="left" vertical="top" wrapText="1" indent="1"/>
    </xf>
    <xf numFmtId="3" fontId="3" fillId="5" borderId="4" xfId="0" applyNumberFormat="1" applyFont="1" applyFill="1" applyBorder="1" applyAlignment="1">
      <alignment horizontal="center" vertical="top" wrapText="1"/>
    </xf>
    <xf numFmtId="3" fontId="3" fillId="5" borderId="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5" borderId="58" xfId="0" applyFont="1" applyFill="1" applyBorder="1" applyAlignment="1">
      <alignment horizontal="center" vertical="top" wrapText="1"/>
    </xf>
    <xf numFmtId="0" fontId="3" fillId="5" borderId="5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top" indent="1"/>
    </xf>
    <xf numFmtId="0" fontId="10" fillId="5" borderId="60" xfId="0" applyFont="1" applyFill="1" applyBorder="1" applyAlignment="1">
      <alignment horizontal="left" vertical="top" indent="1"/>
    </xf>
    <xf numFmtId="0" fontId="10" fillId="5" borderId="59" xfId="0" applyFont="1" applyFill="1" applyBorder="1" applyAlignment="1">
      <alignment horizontal="center" vertical="top" wrapText="1"/>
    </xf>
    <xf numFmtId="0" fontId="3" fillId="5" borderId="6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left" vertical="top" indent="1"/>
    </xf>
    <xf numFmtId="49" fontId="10" fillId="0" borderId="6" xfId="0" applyNumberFormat="1" applyFont="1" applyFill="1" applyBorder="1" applyAlignment="1">
      <alignment horizontal="left" vertical="top" indent="1"/>
    </xf>
    <xf numFmtId="49" fontId="3" fillId="0" borderId="6" xfId="0" applyNumberFormat="1" applyFont="1" applyFill="1" applyBorder="1" applyAlignment="1">
      <alignment horizontal="left" vertical="top" indent="1"/>
    </xf>
    <xf numFmtId="49" fontId="3" fillId="0" borderId="6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 indent="2"/>
    </xf>
    <xf numFmtId="49" fontId="10" fillId="0" borderId="10" xfId="0" applyNumberFormat="1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7" xfId="0" applyFont="1" applyFill="1" applyBorder="1"/>
    <xf numFmtId="0" fontId="4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5" borderId="64" xfId="0" applyFont="1" applyFill="1" applyBorder="1" applyAlignment="1">
      <alignment horizontal="left" vertical="top" indent="1"/>
    </xf>
    <xf numFmtId="0" fontId="3" fillId="5" borderId="65" xfId="0" applyFont="1" applyFill="1" applyBorder="1" applyAlignment="1">
      <alignment horizontal="center" vertical="top" wrapText="1"/>
    </xf>
    <xf numFmtId="0" fontId="10" fillId="5" borderId="65" xfId="0" applyFont="1" applyFill="1" applyBorder="1" applyAlignment="1">
      <alignment horizontal="center" vertical="top" wrapText="1"/>
    </xf>
    <xf numFmtId="0" fontId="3" fillId="5" borderId="66" xfId="0" applyFont="1" applyFill="1" applyBorder="1" applyAlignment="1">
      <alignment horizontal="center" vertical="top" wrapText="1"/>
    </xf>
    <xf numFmtId="0" fontId="10" fillId="5" borderId="67" xfId="0" applyFont="1" applyFill="1" applyBorder="1" applyAlignment="1">
      <alignment horizontal="left" vertical="top" indent="1"/>
    </xf>
    <xf numFmtId="0" fontId="10" fillId="5" borderId="58" xfId="0" applyFont="1" applyFill="1" applyBorder="1" applyAlignment="1">
      <alignment horizontal="center" vertical="top" wrapText="1"/>
    </xf>
    <xf numFmtId="0" fontId="3" fillId="5" borderId="6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 indent="1"/>
    </xf>
    <xf numFmtId="0" fontId="10" fillId="5" borderId="27" xfId="0" applyFont="1" applyFill="1" applyBorder="1" applyAlignment="1">
      <alignment horizontal="left" vertical="top" indent="1"/>
    </xf>
    <xf numFmtId="0" fontId="10" fillId="0" borderId="4" xfId="0" applyFont="1" applyFill="1" applyBorder="1" applyAlignment="1">
      <alignment horizontal="left" vertical="top" indent="1"/>
    </xf>
    <xf numFmtId="0" fontId="3" fillId="0" borderId="4" xfId="0" applyFont="1" applyFill="1" applyBorder="1" applyAlignment="1">
      <alignment horizontal="left" vertical="top" indent="1"/>
    </xf>
    <xf numFmtId="0" fontId="10" fillId="5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top" wrapText="1"/>
    </xf>
    <xf numFmtId="0" fontId="3" fillId="0" borderId="29" xfId="0" applyFont="1" applyFill="1" applyBorder="1"/>
    <xf numFmtId="0" fontId="3" fillId="0" borderId="70" xfId="0" applyFont="1" applyFill="1" applyBorder="1"/>
    <xf numFmtId="0" fontId="3" fillId="7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 indent="1"/>
    </xf>
    <xf numFmtId="49" fontId="5" fillId="5" borderId="6" xfId="0" applyNumberFormat="1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left" vertical="top" indent="1"/>
    </xf>
    <xf numFmtId="0" fontId="5" fillId="5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top" wrapText="1"/>
    </xf>
    <xf numFmtId="0" fontId="6" fillId="0" borderId="0" xfId="0" applyFont="1" applyFill="1"/>
    <xf numFmtId="0" fontId="5" fillId="5" borderId="0" xfId="0" applyFont="1" applyFill="1" applyBorder="1" applyAlignment="1">
      <alignment horizontal="left" vertical="top" wrapText="1" inden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vertical="center"/>
    </xf>
    <xf numFmtId="0" fontId="6" fillId="5" borderId="56" xfId="0" applyFont="1" applyFill="1" applyBorder="1" applyAlignment="1">
      <alignment horizontal="center" vertical="top" wrapText="1"/>
    </xf>
    <xf numFmtId="0" fontId="5" fillId="5" borderId="59" xfId="0" applyFont="1" applyFill="1" applyBorder="1" applyAlignment="1">
      <alignment horizontal="center" vertical="top" wrapText="1"/>
    </xf>
    <xf numFmtId="0" fontId="10" fillId="7" borderId="3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wrapText="1" indent="1"/>
    </xf>
    <xf numFmtId="0" fontId="10" fillId="8" borderId="35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top" wrapText="1"/>
    </xf>
    <xf numFmtId="0" fontId="3" fillId="0" borderId="71" xfId="0" applyFont="1" applyFill="1" applyBorder="1"/>
    <xf numFmtId="0" fontId="3" fillId="0" borderId="72" xfId="0" applyFont="1" applyFill="1" applyBorder="1"/>
    <xf numFmtId="49" fontId="10" fillId="0" borderId="1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 indent="1"/>
    </xf>
    <xf numFmtId="49" fontId="3" fillId="0" borderId="69" xfId="0" applyNumberFormat="1" applyFont="1" applyFill="1" applyBorder="1" applyAlignment="1">
      <alignment horizontal="left" vertical="top" indent="1"/>
    </xf>
    <xf numFmtId="0" fontId="10" fillId="0" borderId="73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indent="1"/>
    </xf>
    <xf numFmtId="49" fontId="10" fillId="0" borderId="69" xfId="0" applyNumberFormat="1" applyFont="1" applyFill="1" applyBorder="1" applyAlignment="1">
      <alignment horizontal="center" vertical="top" wrapText="1"/>
    </xf>
    <xf numFmtId="49" fontId="10" fillId="0" borderId="7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3" fillId="0" borderId="69" xfId="0" applyNumberFormat="1" applyFont="1" applyFill="1" applyBorder="1" applyAlignment="1">
      <alignment horizontal="center" vertical="top" wrapText="1"/>
    </xf>
    <xf numFmtId="49" fontId="3" fillId="0" borderId="73" xfId="0" applyNumberFormat="1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left" vertical="top" wrapText="1" indent="1"/>
    </xf>
    <xf numFmtId="0" fontId="10" fillId="7" borderId="60" xfId="0" applyFont="1" applyFill="1" applyBorder="1" applyAlignment="1">
      <alignment horizontal="left" vertical="center"/>
    </xf>
    <xf numFmtId="0" fontId="3" fillId="7" borderId="59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vertical="center"/>
    </xf>
    <xf numFmtId="0" fontId="3" fillId="7" borderId="61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left" vertical="center"/>
    </xf>
    <xf numFmtId="0" fontId="3" fillId="8" borderId="59" xfId="0" applyFont="1" applyFill="1" applyBorder="1" applyAlignment="1">
      <alignment horizontal="center" vertical="center" wrapText="1"/>
    </xf>
    <xf numFmtId="0" fontId="10" fillId="8" borderId="59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vertical="center"/>
    </xf>
    <xf numFmtId="0" fontId="3" fillId="8" borderId="61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indent="1"/>
    </xf>
    <xf numFmtId="0" fontId="10" fillId="0" borderId="5" xfId="0" applyFont="1" applyFill="1" applyBorder="1" applyAlignment="1">
      <alignment horizontal="left" vertical="top" wrapText="1" indent="1"/>
    </xf>
    <xf numFmtId="0" fontId="6" fillId="5" borderId="58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left" vertical="top" wrapText="1"/>
    </xf>
    <xf numFmtId="187" fontId="10" fillId="0" borderId="73" xfId="1" applyNumberFormat="1" applyFont="1" applyFill="1" applyBorder="1" applyAlignment="1">
      <alignment horizontal="center" vertical="top" wrapText="1"/>
    </xf>
    <xf numFmtId="3" fontId="3" fillId="0" borderId="7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/>
    <xf numFmtId="49" fontId="28" fillId="0" borderId="10" xfId="0" applyNumberFormat="1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/>
    </xf>
    <xf numFmtId="3" fontId="10" fillId="0" borderId="73" xfId="0" applyNumberFormat="1" applyFont="1" applyFill="1" applyBorder="1" applyAlignment="1">
      <alignment horizontal="center" vertical="top" wrapText="1"/>
    </xf>
    <xf numFmtId="3" fontId="3" fillId="0" borderId="73" xfId="0" applyNumberFormat="1" applyFont="1" applyFill="1" applyBorder="1" applyAlignment="1">
      <alignment horizontal="left" vertical="top"/>
    </xf>
    <xf numFmtId="0" fontId="3" fillId="5" borderId="70" xfId="0" applyFont="1" applyFill="1" applyBorder="1" applyAlignment="1">
      <alignment horizontal="center" vertical="top" wrapText="1"/>
    </xf>
    <xf numFmtId="0" fontId="3" fillId="5" borderId="77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left" vertical="top" wrapText="1" indent="1"/>
    </xf>
    <xf numFmtId="0" fontId="10" fillId="0" borderId="79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top" wrapText="1"/>
    </xf>
    <xf numFmtId="0" fontId="3" fillId="0" borderId="80" xfId="0" applyFont="1" applyFill="1" applyBorder="1" applyAlignment="1">
      <alignment horizontal="center" vertical="top" wrapText="1"/>
    </xf>
    <xf numFmtId="49" fontId="28" fillId="0" borderId="78" xfId="0" applyNumberFormat="1" applyFont="1" applyFill="1" applyBorder="1" applyAlignment="1">
      <alignment horizontal="left" vertical="top" indent="1"/>
    </xf>
    <xf numFmtId="0" fontId="3" fillId="0" borderId="79" xfId="0" applyFont="1" applyFill="1" applyBorder="1"/>
    <xf numFmtId="0" fontId="3" fillId="0" borderId="3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center" vertical="top" wrapText="1"/>
    </xf>
    <xf numFmtId="0" fontId="5" fillId="5" borderId="67" xfId="0" applyFont="1" applyFill="1" applyBorder="1" applyAlignment="1">
      <alignment horizontal="center" vertical="top"/>
    </xf>
    <xf numFmtId="0" fontId="5" fillId="5" borderId="58" xfId="0" applyFont="1" applyFill="1" applyBorder="1" applyAlignment="1">
      <alignment horizontal="left" vertical="top" indent="1"/>
    </xf>
    <xf numFmtId="0" fontId="5" fillId="5" borderId="58" xfId="0" applyFont="1" applyFill="1" applyBorder="1" applyAlignment="1">
      <alignment horizontal="center" vertical="top" wrapText="1"/>
    </xf>
    <xf numFmtId="0" fontId="6" fillId="5" borderId="58" xfId="0" applyFont="1" applyFill="1" applyBorder="1" applyAlignment="1">
      <alignment vertical="center"/>
    </xf>
    <xf numFmtId="0" fontId="6" fillId="5" borderId="68" xfId="0" applyFont="1" applyFill="1" applyBorder="1" applyAlignment="1">
      <alignment horizontal="center" vertical="top" wrapText="1"/>
    </xf>
    <xf numFmtId="59" fontId="10" fillId="0" borderId="4" xfId="0" applyNumberFormat="1" applyFont="1" applyFill="1" applyBorder="1" applyAlignment="1">
      <alignment horizontal="center" vertical="top" wrapText="1"/>
    </xf>
    <xf numFmtId="59" fontId="3" fillId="0" borderId="4" xfId="0" applyNumberFormat="1" applyFont="1" applyFill="1" applyBorder="1" applyAlignment="1">
      <alignment horizontal="center" vertical="top" wrapText="1"/>
    </xf>
    <xf numFmtId="59" fontId="3" fillId="0" borderId="4" xfId="0" applyNumberFormat="1" applyFont="1" applyFill="1" applyBorder="1" applyAlignment="1">
      <alignment horizontal="center" vertical="center"/>
    </xf>
    <xf numFmtId="59" fontId="3" fillId="0" borderId="81" xfId="0" applyNumberFormat="1" applyFont="1" applyFill="1" applyBorder="1" applyAlignment="1">
      <alignment horizontal="center" vertical="top" wrapText="1"/>
    </xf>
    <xf numFmtId="59" fontId="3" fillId="0" borderId="8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60" fontId="3" fillId="0" borderId="4" xfId="0" applyNumberFormat="1" applyFont="1" applyFill="1" applyBorder="1" applyAlignment="1">
      <alignment horizontal="center" vertical="top" wrapText="1"/>
    </xf>
    <xf numFmtId="60" fontId="3" fillId="0" borderId="7" xfId="0" applyNumberFormat="1" applyFont="1" applyFill="1" applyBorder="1" applyAlignment="1">
      <alignment horizontal="center" vertical="top" wrapText="1"/>
    </xf>
    <xf numFmtId="59" fontId="3" fillId="0" borderId="7" xfId="0" applyNumberFormat="1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/>
    </xf>
    <xf numFmtId="2" fontId="10" fillId="9" borderId="4" xfId="0" applyNumberFormat="1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57" xfId="0" applyFont="1" applyFill="1" applyBorder="1" applyAlignment="1">
      <alignment horizontal="center" vertical="top" wrapText="1"/>
    </xf>
    <xf numFmtId="49" fontId="10" fillId="9" borderId="6" xfId="0" applyNumberFormat="1" applyFont="1" applyFill="1" applyBorder="1" applyAlignment="1">
      <alignment horizontal="center" vertical="top" wrapText="1"/>
    </xf>
    <xf numFmtId="0" fontId="10" fillId="9" borderId="3" xfId="0" applyFont="1" applyFill="1" applyBorder="1" applyAlignment="1">
      <alignment horizontal="left" vertical="top" wrapText="1" indent="1"/>
    </xf>
    <xf numFmtId="0" fontId="5" fillId="9" borderId="4" xfId="0" applyFont="1" applyFill="1" applyBorder="1" applyAlignment="1">
      <alignment horizontal="center" vertical="top" wrapText="1"/>
    </xf>
    <xf numFmtId="0" fontId="10" fillId="9" borderId="4" xfId="0" applyFont="1" applyFill="1" applyBorder="1" applyAlignment="1">
      <alignment horizontal="center" vertical="top" wrapText="1"/>
    </xf>
    <xf numFmtId="0" fontId="3" fillId="9" borderId="0" xfId="0" applyFont="1" applyFill="1"/>
    <xf numFmtId="49" fontId="3" fillId="9" borderId="69" xfId="0" applyNumberFormat="1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left" vertical="top" wrapText="1" indent="1"/>
    </xf>
    <xf numFmtId="0" fontId="10" fillId="9" borderId="29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/>
    </xf>
    <xf numFmtId="5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60" fontId="3" fillId="0" borderId="4" xfId="0" applyNumberFormat="1" applyFont="1" applyFill="1" applyBorder="1" applyAlignment="1">
      <alignment horizontal="center" vertical="center"/>
    </xf>
    <xf numFmtId="59" fontId="10" fillId="0" borderId="4" xfId="0" applyNumberFormat="1" applyFont="1" applyFill="1" applyBorder="1" applyAlignment="1">
      <alignment horizontal="center" vertical="center"/>
    </xf>
    <xf numFmtId="60" fontId="10" fillId="0" borderId="4" xfId="0" applyNumberFormat="1" applyFont="1" applyFill="1" applyBorder="1" applyAlignment="1">
      <alignment horizontal="center" vertical="center"/>
    </xf>
    <xf numFmtId="60" fontId="10" fillId="0" borderId="4" xfId="0" applyNumberFormat="1" applyFont="1" applyFill="1" applyBorder="1" applyAlignment="1">
      <alignment horizontal="center" vertical="top" wrapText="1"/>
    </xf>
    <xf numFmtId="188" fontId="10" fillId="0" borderId="4" xfId="0" applyNumberFormat="1" applyFont="1" applyFill="1" applyBorder="1" applyAlignment="1">
      <alignment horizontal="center" vertical="top" wrapText="1"/>
    </xf>
    <xf numFmtId="60" fontId="3" fillId="9" borderId="4" xfId="0" applyNumberFormat="1" applyFont="1" applyFill="1" applyBorder="1" applyAlignment="1">
      <alignment horizontal="center" vertical="top" wrapText="1"/>
    </xf>
    <xf numFmtId="59" fontId="10" fillId="5" borderId="4" xfId="0" applyNumberFormat="1" applyFont="1" applyFill="1" applyBorder="1" applyAlignment="1">
      <alignment horizontal="center" vertical="top" wrapText="1"/>
    </xf>
    <xf numFmtId="59" fontId="3" fillId="0" borderId="81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left" vertical="top"/>
    </xf>
    <xf numFmtId="59" fontId="10" fillId="0" borderId="81" xfId="0" applyNumberFormat="1" applyFont="1" applyFill="1" applyBorder="1" applyAlignment="1">
      <alignment horizontal="center" vertical="center" wrapText="1"/>
    </xf>
    <xf numFmtId="60" fontId="10" fillId="0" borderId="81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/>
    </xf>
    <xf numFmtId="60" fontId="10" fillId="0" borderId="4" xfId="0" applyNumberFormat="1" applyFont="1" applyFill="1" applyBorder="1" applyAlignment="1">
      <alignment horizontal="center" vertical="center" wrapText="1"/>
    </xf>
    <xf numFmtId="60" fontId="3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4"/>
    </xf>
    <xf numFmtId="0" fontId="16" fillId="0" borderId="0" xfId="0" applyFont="1" applyAlignment="1">
      <alignment vertical="center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left" indent="1"/>
    </xf>
    <xf numFmtId="6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0" xfId="0" applyFont="1" applyFill="1"/>
    <xf numFmtId="188" fontId="32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center"/>
    </xf>
    <xf numFmtId="59" fontId="32" fillId="0" borderId="0" xfId="0" applyNumberFormat="1" applyFont="1" applyFill="1" applyAlignment="1">
      <alignment horizontal="right"/>
    </xf>
    <xf numFmtId="0" fontId="16" fillId="13" borderId="0" xfId="0" applyFont="1" applyFill="1" applyAlignment="1">
      <alignment horizontal="center" vertical="center" wrapText="1"/>
    </xf>
    <xf numFmtId="59" fontId="16" fillId="13" borderId="0" xfId="0" applyNumberFormat="1" applyFont="1" applyFill="1" applyAlignment="1">
      <alignment horizontal="right"/>
    </xf>
    <xf numFmtId="59" fontId="16" fillId="13" borderId="0" xfId="0" applyNumberFormat="1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59" fontId="32" fillId="12" borderId="0" xfId="0" applyNumberFormat="1" applyFont="1" applyFill="1" applyAlignment="1">
      <alignment horizontal="right"/>
    </xf>
    <xf numFmtId="59" fontId="31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3" fillId="9" borderId="0" xfId="0" applyFont="1" applyFill="1" applyBorder="1"/>
    <xf numFmtId="5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3"/>
    </xf>
    <xf numFmtId="0" fontId="16" fillId="12" borderId="0" xfId="0" applyFont="1" applyFill="1"/>
    <xf numFmtId="0" fontId="16" fillId="0" borderId="0" xfId="0" applyFont="1" applyFill="1"/>
    <xf numFmtId="0" fontId="16" fillId="0" borderId="0" xfId="0" applyFont="1" applyAlignment="1">
      <alignment horizontal="left"/>
    </xf>
    <xf numFmtId="0" fontId="16" fillId="12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59" fontId="16" fillId="12" borderId="0" xfId="0" applyNumberFormat="1" applyFont="1" applyFill="1" applyAlignment="1">
      <alignment horizontal="center"/>
    </xf>
    <xf numFmtId="0" fontId="16" fillId="12" borderId="0" xfId="0" applyFont="1" applyFill="1" applyAlignment="1">
      <alignment horizontal="left" indent="1"/>
    </xf>
    <xf numFmtId="0" fontId="16" fillId="12" borderId="0" xfId="0" applyFont="1" applyFill="1" applyAlignment="1">
      <alignment horizontal="right"/>
    </xf>
    <xf numFmtId="188" fontId="18" fillId="0" borderId="0" xfId="0" applyNumberFormat="1" applyFont="1" applyFill="1" applyAlignment="1">
      <alignment horizontal="center"/>
    </xf>
    <xf numFmtId="188" fontId="18" fillId="0" borderId="0" xfId="0" applyNumberFormat="1" applyFont="1" applyFill="1" applyAlignment="1">
      <alignment horizontal="left" indent="1"/>
    </xf>
    <xf numFmtId="188" fontId="18" fillId="0" borderId="0" xfId="0" applyNumberFormat="1" applyFont="1" applyFill="1" applyAlignment="1">
      <alignment horizontal="left"/>
    </xf>
    <xf numFmtId="60" fontId="32" fillId="0" borderId="0" xfId="0" applyNumberFormat="1" applyFont="1" applyFill="1" applyAlignment="1">
      <alignment horizontal="right"/>
    </xf>
    <xf numFmtId="5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188" fontId="18" fillId="0" borderId="0" xfId="0" applyNumberFormat="1" applyFont="1" applyAlignment="1">
      <alignment horizontal="left" indent="2"/>
    </xf>
    <xf numFmtId="60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59" fontId="31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188" fontId="31" fillId="0" borderId="0" xfId="0" applyNumberFormat="1" applyFont="1" applyFill="1" applyAlignment="1">
      <alignment horizontal="right"/>
    </xf>
    <xf numFmtId="60" fontId="33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59" fontId="34" fillId="0" borderId="0" xfId="0" applyNumberFormat="1" applyFont="1" applyFill="1" applyAlignment="1">
      <alignment horizontal="left"/>
    </xf>
    <xf numFmtId="0" fontId="35" fillId="12" borderId="0" xfId="0" applyFont="1" applyFill="1" applyAlignment="1">
      <alignment horizontal="left"/>
    </xf>
    <xf numFmtId="59" fontId="16" fillId="14" borderId="0" xfId="0" applyNumberFormat="1" applyFont="1" applyFill="1" applyAlignment="1">
      <alignment horizontal="center"/>
    </xf>
    <xf numFmtId="0" fontId="16" fillId="14" borderId="0" xfId="0" applyFont="1" applyFill="1" applyAlignment="1">
      <alignment horizontal="left"/>
    </xf>
    <xf numFmtId="59" fontId="32" fillId="14" borderId="0" xfId="0" applyNumberFormat="1" applyFont="1" applyFill="1" applyAlignment="1">
      <alignment horizontal="right"/>
    </xf>
    <xf numFmtId="60" fontId="31" fillId="14" borderId="0" xfId="0" applyNumberFormat="1" applyFont="1" applyFill="1" applyAlignment="1">
      <alignment horizontal="right"/>
    </xf>
    <xf numFmtId="0" fontId="16" fillId="14" borderId="0" xfId="0" applyFont="1" applyFill="1"/>
    <xf numFmtId="0" fontId="31" fillId="14" borderId="0" xfId="0" applyFont="1" applyFill="1" applyAlignment="1">
      <alignment horizontal="center"/>
    </xf>
    <xf numFmtId="60" fontId="31" fillId="14" borderId="0" xfId="0" applyNumberFormat="1" applyFont="1" applyFill="1" applyAlignment="1">
      <alignment horizontal="left"/>
    </xf>
    <xf numFmtId="0" fontId="16" fillId="15" borderId="0" xfId="0" applyFont="1" applyFill="1"/>
    <xf numFmtId="0" fontId="16" fillId="16" borderId="0" xfId="0" applyFont="1" applyFill="1"/>
    <xf numFmtId="0" fontId="16" fillId="14" borderId="0" xfId="0" applyFont="1" applyFill="1" applyAlignment="1">
      <alignment horizontal="right"/>
    </xf>
    <xf numFmtId="59" fontId="16" fillId="14" borderId="0" xfId="0" applyNumberFormat="1" applyFont="1" applyFill="1" applyAlignment="1">
      <alignment horizontal="right"/>
    </xf>
    <xf numFmtId="0" fontId="3" fillId="0" borderId="29" xfId="0" applyFont="1" applyFill="1" applyBorder="1" applyAlignment="1">
      <alignment horizontal="left" vertical="top" indent="1"/>
    </xf>
    <xf numFmtId="59" fontId="10" fillId="0" borderId="5" xfId="0" applyNumberFormat="1" applyFont="1" applyFill="1" applyBorder="1" applyAlignment="1">
      <alignment horizontal="center" vertical="center"/>
    </xf>
    <xf numFmtId="0" fontId="16" fillId="13" borderId="0" xfId="0" applyFont="1" applyFill="1" applyAlignment="1">
      <alignment horizontal="center" vertical="top"/>
    </xf>
    <xf numFmtId="60" fontId="31" fillId="12" borderId="0" xfId="0" applyNumberFormat="1" applyFont="1" applyFill="1" applyAlignment="1">
      <alignment horizontal="right"/>
    </xf>
    <xf numFmtId="49" fontId="31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85" xfId="0" applyFont="1" applyFill="1" applyBorder="1"/>
    <xf numFmtId="0" fontId="18" fillId="17" borderId="0" xfId="0" applyFont="1" applyFill="1"/>
    <xf numFmtId="0" fontId="18" fillId="14" borderId="0" xfId="0" applyFont="1" applyFill="1"/>
    <xf numFmtId="0" fontId="16" fillId="13" borderId="0" xfId="0" applyFont="1" applyFill="1"/>
    <xf numFmtId="0" fontId="18" fillId="12" borderId="0" xfId="0" applyFont="1" applyFill="1"/>
    <xf numFmtId="0" fontId="18" fillId="0" borderId="85" xfId="0" applyFont="1" applyFill="1" applyBorder="1" applyAlignment="1">
      <alignment horizontal="left"/>
    </xf>
    <xf numFmtId="0" fontId="37" fillId="17" borderId="0" xfId="0" applyFont="1" applyFill="1" applyAlignment="1">
      <alignment horizontal="left"/>
    </xf>
    <xf numFmtId="0" fontId="18" fillId="10" borderId="0" xfId="0" applyFont="1" applyFill="1"/>
    <xf numFmtId="188" fontId="18" fillId="0" borderId="85" xfId="0" applyNumberFormat="1" applyFont="1" applyFill="1" applyBorder="1" applyAlignment="1">
      <alignment horizontal="left"/>
    </xf>
    <xf numFmtId="0" fontId="18" fillId="18" borderId="0" xfId="0" applyFont="1" applyFill="1" applyAlignment="1">
      <alignment horizontal="left" indent="2"/>
    </xf>
    <xf numFmtId="0" fontId="16" fillId="18" borderId="0" xfId="0" applyFont="1" applyFill="1" applyAlignment="1">
      <alignment horizontal="left"/>
    </xf>
    <xf numFmtId="0" fontId="18" fillId="18" borderId="0" xfId="0" applyFont="1" applyFill="1" applyAlignment="1">
      <alignment horizontal="right"/>
    </xf>
    <xf numFmtId="60" fontId="31" fillId="18" borderId="0" xfId="0" applyNumberFormat="1" applyFont="1" applyFill="1" applyAlignment="1">
      <alignment horizontal="right"/>
    </xf>
    <xf numFmtId="0" fontId="18" fillId="18" borderId="0" xfId="0" applyFont="1" applyFill="1"/>
    <xf numFmtId="0" fontId="18" fillId="18" borderId="0" xfId="0" applyFont="1" applyFill="1" applyAlignment="1">
      <alignment horizontal="left"/>
    </xf>
    <xf numFmtId="0" fontId="16" fillId="18" borderId="85" xfId="0" applyFont="1" applyFill="1" applyBorder="1" applyAlignment="1">
      <alignment horizontal="left"/>
    </xf>
    <xf numFmtId="0" fontId="18" fillId="18" borderId="85" xfId="0" applyFont="1" applyFill="1" applyBorder="1"/>
    <xf numFmtId="0" fontId="36" fillId="18" borderId="85" xfId="0" applyFont="1" applyFill="1" applyBorder="1"/>
    <xf numFmtId="0" fontId="32" fillId="18" borderId="85" xfId="0" applyFont="1" applyFill="1" applyBorder="1"/>
    <xf numFmtId="0" fontId="18" fillId="19" borderId="0" xfId="0" applyFont="1" applyFill="1" applyAlignment="1">
      <alignment horizontal="left" indent="2"/>
    </xf>
    <xf numFmtId="0" fontId="16" fillId="19" borderId="0" xfId="0" applyFont="1" applyFill="1" applyAlignment="1">
      <alignment horizontal="left"/>
    </xf>
    <xf numFmtId="0" fontId="18" fillId="19" borderId="0" xfId="0" applyFont="1" applyFill="1" applyAlignment="1">
      <alignment horizontal="right"/>
    </xf>
    <xf numFmtId="60" fontId="31" fillId="19" borderId="0" xfId="0" applyNumberFormat="1" applyFont="1" applyFill="1" applyAlignment="1">
      <alignment horizontal="right"/>
    </xf>
    <xf numFmtId="0" fontId="18" fillId="19" borderId="0" xfId="0" applyFont="1" applyFill="1"/>
    <xf numFmtId="0" fontId="18" fillId="19" borderId="0" xfId="0" applyFont="1" applyFill="1" applyAlignment="1">
      <alignment horizontal="left"/>
    </xf>
    <xf numFmtId="0" fontId="16" fillId="19" borderId="85" xfId="0" applyFont="1" applyFill="1" applyBorder="1" applyAlignment="1">
      <alignment horizontal="left"/>
    </xf>
    <xf numFmtId="0" fontId="18" fillId="19" borderId="85" xfId="0" applyFont="1" applyFill="1" applyBorder="1"/>
    <xf numFmtId="188" fontId="18" fillId="19" borderId="0" xfId="0" applyNumberFormat="1" applyFont="1" applyFill="1" applyAlignment="1">
      <alignment horizontal="left"/>
    </xf>
    <xf numFmtId="188" fontId="18" fillId="19" borderId="0" xfId="0" applyNumberFormat="1" applyFont="1" applyFill="1" applyAlignment="1">
      <alignment horizontal="center"/>
    </xf>
    <xf numFmtId="0" fontId="32" fillId="19" borderId="85" xfId="0" applyFont="1" applyFill="1" applyBorder="1"/>
    <xf numFmtId="0" fontId="18" fillId="19" borderId="85" xfId="0" applyFont="1" applyFill="1" applyBorder="1" applyAlignment="1">
      <alignment horizontal="left"/>
    </xf>
    <xf numFmtId="188" fontId="16" fillId="18" borderId="0" xfId="0" applyNumberFormat="1" applyFont="1" applyFill="1" applyAlignment="1">
      <alignment horizontal="left"/>
    </xf>
    <xf numFmtId="188" fontId="18" fillId="18" borderId="0" xfId="0" applyNumberFormat="1" applyFont="1" applyFill="1" applyAlignment="1">
      <alignment horizontal="center"/>
    </xf>
    <xf numFmtId="188" fontId="18" fillId="18" borderId="0" xfId="0" applyNumberFormat="1" applyFont="1" applyFill="1" applyAlignment="1">
      <alignment horizontal="left"/>
    </xf>
    <xf numFmtId="0" fontId="36" fillId="18" borderId="85" xfId="0" applyFont="1" applyFill="1" applyBorder="1" applyAlignment="1">
      <alignment horizontal="center"/>
    </xf>
    <xf numFmtId="0" fontId="16" fillId="20" borderId="0" xfId="0" applyFont="1" applyFill="1" applyAlignment="1">
      <alignment horizontal="left"/>
    </xf>
    <xf numFmtId="2" fontId="32" fillId="19" borderId="85" xfId="0" applyNumberFormat="1" applyFont="1" applyFill="1" applyBorder="1"/>
    <xf numFmtId="0" fontId="16" fillId="19" borderId="0" xfId="0" applyFont="1" applyFill="1"/>
    <xf numFmtId="0" fontId="16" fillId="20" borderId="0" xfId="0" applyFont="1" applyFill="1" applyAlignment="1">
      <alignment horizontal="right"/>
    </xf>
    <xf numFmtId="0" fontId="16" fillId="20" borderId="0" xfId="0" applyFont="1" applyFill="1"/>
    <xf numFmtId="0" fontId="38" fillId="20" borderId="0" xfId="0" applyFont="1" applyFill="1" applyAlignment="1">
      <alignment horizontal="left" indent="1"/>
    </xf>
    <xf numFmtId="59" fontId="38" fillId="20" borderId="0" xfId="0" applyNumberFormat="1" applyFont="1" applyFill="1" applyAlignment="1">
      <alignment horizontal="center"/>
    </xf>
    <xf numFmtId="0" fontId="38" fillId="20" borderId="86" xfId="0" applyFont="1" applyFill="1" applyBorder="1" applyAlignment="1">
      <alignment horizontal="center"/>
    </xf>
    <xf numFmtId="0" fontId="38" fillId="20" borderId="87" xfId="0" applyFont="1" applyFill="1" applyBorder="1" applyAlignment="1">
      <alignment horizontal="left"/>
    </xf>
    <xf numFmtId="0" fontId="38" fillId="20" borderId="85" xfId="0" applyFont="1" applyFill="1" applyBorder="1" applyAlignment="1">
      <alignment horizontal="center" vertical="top" wrapText="1"/>
    </xf>
    <xf numFmtId="0" fontId="16" fillId="13" borderId="0" xfId="0" applyFont="1" applyFill="1" applyAlignment="1">
      <alignment horizontal="right"/>
    </xf>
    <xf numFmtId="59" fontId="31" fillId="0" borderId="0" xfId="0" applyNumberFormat="1" applyFont="1" applyFill="1" applyAlignment="1">
      <alignment horizontal="center"/>
    </xf>
    <xf numFmtId="5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59" fontId="16" fillId="14" borderId="0" xfId="0" applyNumberFormat="1" applyFont="1" applyFill="1"/>
    <xf numFmtId="188" fontId="3" fillId="0" borderId="4" xfId="0" applyNumberFormat="1" applyFont="1" applyFill="1" applyBorder="1" applyAlignment="1">
      <alignment horizontal="center" vertical="top" wrapText="1"/>
    </xf>
    <xf numFmtId="0" fontId="10" fillId="0" borderId="88" xfId="0" applyFont="1" applyFill="1" applyBorder="1" applyAlignment="1">
      <alignment horizontal="center" vertical="top" wrapText="1"/>
    </xf>
    <xf numFmtId="0" fontId="10" fillId="0" borderId="89" xfId="0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188" fontId="3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60" fontId="3" fillId="0" borderId="7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59" fontId="10" fillId="0" borderId="0" xfId="0" applyNumberFormat="1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top"/>
    </xf>
    <xf numFmtId="60" fontId="3" fillId="0" borderId="3" xfId="0" applyNumberFormat="1" applyFont="1" applyFill="1" applyBorder="1" applyAlignment="1">
      <alignment horizontal="center" vertical="center"/>
    </xf>
    <xf numFmtId="59" fontId="3" fillId="9" borderId="4" xfId="0" applyNumberFormat="1" applyFont="1" applyFill="1" applyBorder="1" applyAlignment="1">
      <alignment horizontal="center" vertical="center"/>
    </xf>
    <xf numFmtId="59" fontId="10" fillId="0" borderId="29" xfId="0" applyNumberFormat="1" applyFont="1" applyFill="1" applyBorder="1" applyAlignment="1">
      <alignment horizontal="center" vertical="top" wrapText="1"/>
    </xf>
    <xf numFmtId="0" fontId="11" fillId="0" borderId="27" xfId="0" applyFont="1" applyBorder="1" applyAlignment="1">
      <alignment vertical="top"/>
    </xf>
    <xf numFmtId="0" fontId="6" fillId="5" borderId="66" xfId="0" applyFont="1" applyFill="1" applyBorder="1" applyAlignment="1">
      <alignment horizontal="center" vertical="top" wrapText="1"/>
    </xf>
    <xf numFmtId="0" fontId="10" fillId="8" borderId="67" xfId="0" applyFont="1" applyFill="1" applyBorder="1" applyAlignment="1">
      <alignment horizontal="left" vertical="center"/>
    </xf>
    <xf numFmtId="0" fontId="3" fillId="8" borderId="58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vertical="center"/>
    </xf>
    <xf numFmtId="0" fontId="3" fillId="8" borderId="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59" fontId="10" fillId="0" borderId="0" xfId="0" applyNumberFormat="1" applyFont="1" applyFill="1" applyBorder="1" applyAlignment="1">
      <alignment horizontal="center" vertical="center"/>
    </xf>
    <xf numFmtId="5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59" fontId="3" fillId="9" borderId="5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 indent="2"/>
    </xf>
    <xf numFmtId="49" fontId="10" fillId="0" borderId="5" xfId="0" applyNumberFormat="1" applyFont="1" applyFill="1" applyBorder="1" applyAlignment="1">
      <alignment horizontal="center" vertical="center" wrapText="1"/>
    </xf>
    <xf numFmtId="60" fontId="10" fillId="0" borderId="5" xfId="0" applyNumberFormat="1" applyFont="1" applyFill="1" applyBorder="1" applyAlignment="1">
      <alignment horizontal="center" vertical="top" wrapText="1"/>
    </xf>
    <xf numFmtId="60" fontId="3" fillId="0" borderId="5" xfId="0" applyNumberFormat="1" applyFont="1" applyFill="1" applyBorder="1" applyAlignment="1">
      <alignment horizontal="center" vertical="top" wrapText="1"/>
    </xf>
    <xf numFmtId="60" fontId="3" fillId="0" borderId="9" xfId="0" applyNumberFormat="1" applyFont="1" applyFill="1" applyBorder="1" applyAlignment="1">
      <alignment horizontal="center" vertical="top" wrapText="1"/>
    </xf>
    <xf numFmtId="60" fontId="10" fillId="9" borderId="4" xfId="0" applyNumberFormat="1" applyFont="1" applyFill="1" applyBorder="1" applyAlignment="1">
      <alignment horizontal="center" vertical="top" wrapText="1"/>
    </xf>
    <xf numFmtId="59" fontId="10" fillId="9" borderId="4" xfId="0" applyNumberFormat="1" applyFont="1" applyFill="1" applyBorder="1" applyAlignment="1">
      <alignment horizontal="center" vertical="top" wrapText="1"/>
    </xf>
    <xf numFmtId="0" fontId="3" fillId="9" borderId="81" xfId="0" applyFont="1" applyFill="1" applyBorder="1" applyAlignment="1">
      <alignment horizontal="center" vertical="top" wrapText="1"/>
    </xf>
    <xf numFmtId="60" fontId="3" fillId="9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1"/>
    </xf>
    <xf numFmtId="59" fontId="10" fillId="9" borderId="5" xfId="0" applyNumberFormat="1" applyFont="1" applyFill="1" applyBorder="1" applyAlignment="1">
      <alignment horizontal="center" vertical="top" wrapText="1"/>
    </xf>
    <xf numFmtId="0" fontId="10" fillId="9" borderId="92" xfId="0" applyFont="1" applyFill="1" applyBorder="1" applyAlignment="1">
      <alignment vertical="top"/>
    </xf>
    <xf numFmtId="0" fontId="3" fillId="9" borderId="93" xfId="0" applyFont="1" applyFill="1" applyBorder="1" applyAlignment="1">
      <alignment horizontal="center" vertical="top" wrapText="1"/>
    </xf>
    <xf numFmtId="0" fontId="10" fillId="5" borderId="36" xfId="0" applyFont="1" applyFill="1" applyBorder="1" applyAlignment="1">
      <alignment horizontal="left" vertical="top" indent="1"/>
    </xf>
    <xf numFmtId="0" fontId="3" fillId="5" borderId="37" xfId="0" applyFont="1" applyFill="1" applyBorder="1" applyAlignment="1">
      <alignment horizontal="center" vertical="top" wrapText="1"/>
    </xf>
    <xf numFmtId="0" fontId="10" fillId="5" borderId="37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2" fontId="10" fillId="0" borderId="5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/>
    </xf>
    <xf numFmtId="2" fontId="18" fillId="18" borderId="85" xfId="0" applyNumberFormat="1" applyFont="1" applyFill="1" applyBorder="1"/>
    <xf numFmtId="1" fontId="18" fillId="18" borderId="85" xfId="0" applyNumberFormat="1" applyFont="1" applyFill="1" applyBorder="1"/>
    <xf numFmtId="2" fontId="2" fillId="18" borderId="85" xfId="0" applyNumberFormat="1" applyFont="1" applyFill="1" applyBorder="1"/>
    <xf numFmtId="2" fontId="39" fillId="18" borderId="85" xfId="0" applyNumberFormat="1" applyFont="1" applyFill="1" applyBorder="1"/>
    <xf numFmtId="0" fontId="39" fillId="18" borderId="85" xfId="0" applyFont="1" applyFill="1" applyBorder="1" applyAlignment="1">
      <alignment horizontal="left"/>
    </xf>
    <xf numFmtId="0" fontId="39" fillId="19" borderId="85" xfId="0" applyFont="1" applyFill="1" applyBorder="1" applyAlignment="1">
      <alignment horizontal="left"/>
    </xf>
    <xf numFmtId="0" fontId="40" fillId="19" borderId="85" xfId="0" applyFont="1" applyFill="1" applyBorder="1" applyAlignment="1">
      <alignment horizontal="left"/>
    </xf>
    <xf numFmtId="0" fontId="2" fillId="18" borderId="85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60" fontId="39" fillId="0" borderId="0" xfId="0" applyNumberFormat="1" applyFont="1" applyFill="1" applyAlignment="1">
      <alignment horizontal="left"/>
    </xf>
    <xf numFmtId="59" fontId="31" fillId="21" borderId="0" xfId="0" applyNumberFormat="1" applyFont="1" applyFill="1" applyAlignment="1">
      <alignment horizontal="center"/>
    </xf>
    <xf numFmtId="49" fontId="3" fillId="0" borderId="27" xfId="0" applyNumberFormat="1" applyFont="1" applyFill="1" applyBorder="1" applyAlignment="1">
      <alignment horizontal="left" vertical="top" wrapText="1" indent="1"/>
    </xf>
    <xf numFmtId="49" fontId="10" fillId="0" borderId="27" xfId="0" applyNumberFormat="1" applyFont="1" applyFill="1" applyBorder="1" applyAlignment="1">
      <alignment horizontal="left" vertical="top" wrapText="1" indent="1"/>
    </xf>
    <xf numFmtId="59" fontId="10" fillId="0" borderId="6" xfId="0" applyNumberFormat="1" applyFont="1" applyFill="1" applyBorder="1" applyAlignment="1">
      <alignment horizontal="center" vertical="top" wrapText="1"/>
    </xf>
    <xf numFmtId="188" fontId="10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top" wrapText="1"/>
    </xf>
    <xf numFmtId="59" fontId="10" fillId="0" borderId="6" xfId="0" applyNumberFormat="1" applyFont="1" applyFill="1" applyBorder="1" applyAlignment="1">
      <alignment horizontal="center" vertical="top"/>
    </xf>
    <xf numFmtId="0" fontId="5" fillId="5" borderId="59" xfId="0" applyFont="1" applyFill="1" applyBorder="1" applyAlignment="1">
      <alignment horizontal="left" vertical="top" wrapText="1" indent="1"/>
    </xf>
    <xf numFmtId="188" fontId="3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60" fontId="10" fillId="0" borderId="3" xfId="0" applyNumberFormat="1" applyFont="1" applyFill="1" applyBorder="1" applyAlignment="1">
      <alignment horizontal="center" vertical="center"/>
    </xf>
    <xf numFmtId="60" fontId="3" fillId="9" borderId="3" xfId="0" applyNumberFormat="1" applyFont="1" applyFill="1" applyBorder="1" applyAlignment="1">
      <alignment horizontal="center" vertical="center"/>
    </xf>
    <xf numFmtId="59" fontId="10" fillId="0" borderId="29" xfId="0" applyNumberFormat="1" applyFont="1" applyFill="1" applyBorder="1" applyAlignment="1">
      <alignment horizontal="center" vertical="center"/>
    </xf>
    <xf numFmtId="59" fontId="3" fillId="0" borderId="29" xfId="0" applyNumberFormat="1" applyFont="1" applyFill="1" applyBorder="1" applyAlignment="1">
      <alignment horizontal="center" vertical="center"/>
    </xf>
    <xf numFmtId="62" fontId="3" fillId="0" borderId="0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top"/>
    </xf>
    <xf numFmtId="0" fontId="10" fillId="0" borderId="65" xfId="0" applyFont="1" applyFill="1" applyBorder="1" applyAlignment="1">
      <alignment horizontal="left" vertical="top" wrapText="1" inden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left" vertical="center"/>
    </xf>
    <xf numFmtId="62" fontId="3" fillId="0" borderId="65" xfId="0" applyNumberFormat="1" applyFont="1" applyFill="1" applyBorder="1" applyAlignment="1">
      <alignment horizontal="center" vertical="center"/>
    </xf>
    <xf numFmtId="59" fontId="10" fillId="0" borderId="73" xfId="0" applyNumberFormat="1" applyFont="1" applyFill="1" applyBorder="1" applyAlignment="1">
      <alignment horizontal="center" vertical="center"/>
    </xf>
    <xf numFmtId="59" fontId="3" fillId="0" borderId="73" xfId="0" applyNumberFormat="1" applyFont="1" applyFill="1" applyBorder="1" applyAlignment="1">
      <alignment horizontal="center" vertical="center"/>
    </xf>
    <xf numFmtId="0" fontId="10" fillId="7" borderId="67" xfId="0" applyFont="1" applyFill="1" applyBorder="1" applyAlignment="1">
      <alignment horizontal="left" vertical="center"/>
    </xf>
    <xf numFmtId="0" fontId="3" fillId="7" borderId="58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vertical="center"/>
    </xf>
    <xf numFmtId="0" fontId="3" fillId="7" borderId="68" xfId="0" applyFont="1" applyFill="1" applyBorder="1" applyAlignment="1">
      <alignment horizontal="center" vertical="center" wrapText="1"/>
    </xf>
    <xf numFmtId="0" fontId="10" fillId="7" borderId="67" xfId="0" applyFont="1" applyFill="1" applyBorder="1" applyAlignment="1">
      <alignment horizontal="left" vertical="center" indent="1"/>
    </xf>
    <xf numFmtId="0" fontId="18" fillId="9" borderId="0" xfId="0" applyFont="1" applyFill="1"/>
    <xf numFmtId="0" fontId="18" fillId="9" borderId="0" xfId="0" applyFont="1" applyFill="1" applyAlignment="1">
      <alignment horizontal="left" indent="4"/>
    </xf>
    <xf numFmtId="0" fontId="16" fillId="9" borderId="0" xfId="0" applyFont="1" applyFill="1" applyAlignment="1">
      <alignment horizontal="left"/>
    </xf>
    <xf numFmtId="0" fontId="18" fillId="9" borderId="0" xfId="0" applyFont="1" applyFill="1" applyAlignment="1">
      <alignment horizontal="right"/>
    </xf>
    <xf numFmtId="60" fontId="31" fillId="9" borderId="0" xfId="0" applyNumberFormat="1" applyFont="1" applyFill="1" applyAlignment="1">
      <alignment horizontal="right"/>
    </xf>
    <xf numFmtId="0" fontId="18" fillId="9" borderId="0" xfId="0" applyFont="1" applyFill="1" applyAlignment="1">
      <alignment horizontal="left"/>
    </xf>
    <xf numFmtId="59" fontId="39" fillId="9" borderId="0" xfId="0" applyNumberFormat="1" applyFont="1" applyFill="1"/>
    <xf numFmtId="0" fontId="18" fillId="9" borderId="0" xfId="0" applyFont="1" applyFill="1" applyAlignment="1">
      <alignment horizontal="left" indent="2"/>
    </xf>
    <xf numFmtId="59" fontId="32" fillId="9" borderId="0" xfId="0" applyNumberFormat="1" applyFont="1" applyFill="1" applyAlignment="1">
      <alignment horizontal="right"/>
    </xf>
    <xf numFmtId="60" fontId="31" fillId="9" borderId="0" xfId="0" applyNumberFormat="1" applyFont="1" applyFill="1" applyAlignment="1">
      <alignment horizontal="left"/>
    </xf>
    <xf numFmtId="59" fontId="16" fillId="9" borderId="0" xfId="0" applyNumberFormat="1" applyFont="1" applyFill="1" applyAlignment="1">
      <alignment horizontal="center"/>
    </xf>
    <xf numFmtId="0" fontId="31" fillId="9" borderId="0" xfId="0" applyFont="1" applyFill="1" applyAlignment="1">
      <alignment horizontal="center"/>
    </xf>
    <xf numFmtId="0" fontId="16" fillId="9" borderId="0" xfId="0" applyFont="1" applyFill="1"/>
    <xf numFmtId="59" fontId="39" fillId="9" borderId="0" xfId="0" applyNumberFormat="1" applyFont="1" applyFill="1" applyAlignment="1">
      <alignment horizontal="center"/>
    </xf>
    <xf numFmtId="188" fontId="31" fillId="0" borderId="0" xfId="0" applyNumberFormat="1" applyFont="1" applyFill="1" applyAlignment="1">
      <alignment horizontal="center"/>
    </xf>
    <xf numFmtId="60" fontId="31" fillId="0" borderId="0" xfId="0" applyNumberFormat="1" applyFont="1" applyFill="1" applyAlignment="1">
      <alignment horizontal="center"/>
    </xf>
    <xf numFmtId="67" fontId="16" fillId="18" borderId="85" xfId="0" applyNumberFormat="1" applyFont="1" applyFill="1" applyBorder="1"/>
    <xf numFmtId="68" fontId="16" fillId="18" borderId="85" xfId="0" applyNumberFormat="1" applyFont="1" applyFill="1" applyBorder="1"/>
    <xf numFmtId="68" fontId="39" fillId="18" borderId="85" xfId="0" applyNumberFormat="1" applyFont="1" applyFill="1" applyBorder="1"/>
    <xf numFmtId="67" fontId="39" fillId="18" borderId="85" xfId="0" applyNumberFormat="1" applyFont="1" applyFill="1" applyBorder="1"/>
    <xf numFmtId="68" fontId="16" fillId="19" borderId="85" xfId="0" applyNumberFormat="1" applyFont="1" applyFill="1" applyBorder="1"/>
    <xf numFmtId="67" fontId="39" fillId="19" borderId="85" xfId="0" applyNumberFormat="1" applyFont="1" applyFill="1" applyBorder="1"/>
    <xf numFmtId="68" fontId="39" fillId="19" borderId="85" xfId="0" applyNumberFormat="1" applyFont="1" applyFill="1" applyBorder="1"/>
    <xf numFmtId="59" fontId="32" fillId="18" borderId="85" xfId="0" applyNumberFormat="1" applyFont="1" applyFill="1" applyBorder="1"/>
    <xf numFmtId="0" fontId="17" fillId="18" borderId="85" xfId="0" applyFont="1" applyFill="1" applyBorder="1"/>
    <xf numFmtId="0" fontId="17" fillId="19" borderId="85" xfId="0" applyFont="1" applyFill="1" applyBorder="1"/>
    <xf numFmtId="0" fontId="17" fillId="0" borderId="0" xfId="0" applyFont="1" applyFill="1"/>
    <xf numFmtId="59" fontId="18" fillId="0" borderId="0" xfId="0" applyNumberFormat="1" applyFont="1" applyFill="1" applyAlignment="1">
      <alignment horizontal="right"/>
    </xf>
    <xf numFmtId="59" fontId="36" fillId="0" borderId="0" xfId="0" applyNumberFormat="1" applyFont="1" applyFill="1" applyAlignment="1">
      <alignment horizontal="right"/>
    </xf>
    <xf numFmtId="60" fontId="31" fillId="9" borderId="0" xfId="0" applyNumberFormat="1" applyFont="1" applyFill="1"/>
    <xf numFmtId="49" fontId="42" fillId="0" borderId="6" xfId="0" applyNumberFormat="1" applyFont="1" applyFill="1" applyBorder="1" applyAlignment="1">
      <alignment horizontal="left" vertical="top" indent="1"/>
    </xf>
    <xf numFmtId="0" fontId="42" fillId="0" borderId="4" xfId="0" applyFont="1" applyFill="1" applyBorder="1" applyAlignment="1">
      <alignment horizontal="left" vertical="top" wrapText="1" indent="1"/>
    </xf>
    <xf numFmtId="0" fontId="43" fillId="0" borderId="4" xfId="0" applyFont="1" applyFill="1" applyBorder="1" applyAlignment="1">
      <alignment horizontal="left" vertical="top" wrapText="1" indent="1"/>
    </xf>
    <xf numFmtId="59" fontId="42" fillId="0" borderId="4" xfId="0" applyNumberFormat="1" applyFont="1" applyFill="1" applyBorder="1" applyAlignment="1">
      <alignment horizontal="center" vertical="top" wrapText="1"/>
    </xf>
    <xf numFmtId="59" fontId="43" fillId="0" borderId="4" xfId="0" applyNumberFormat="1" applyFont="1" applyFill="1" applyBorder="1" applyAlignment="1">
      <alignment horizontal="center" vertical="top" wrapText="1"/>
    </xf>
    <xf numFmtId="59" fontId="43" fillId="0" borderId="7" xfId="0" applyNumberFormat="1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left" vertical="top" wrapText="1" indent="1"/>
    </xf>
    <xf numFmtId="49" fontId="42" fillId="0" borderId="6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top" wrapText="1"/>
    </xf>
    <xf numFmtId="0" fontId="43" fillId="0" borderId="0" xfId="0" applyFont="1" applyFill="1" applyBorder="1"/>
    <xf numFmtId="0" fontId="43" fillId="0" borderId="0" xfId="0" applyFont="1" applyFill="1"/>
    <xf numFmtId="49" fontId="42" fillId="0" borderId="10" xfId="0" applyNumberFormat="1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center" vertical="top" wrapText="1"/>
    </xf>
    <xf numFmtId="0" fontId="43" fillId="9" borderId="4" xfId="0" applyFont="1" applyFill="1" applyBorder="1" applyAlignment="1">
      <alignment horizontal="center" vertical="top" wrapText="1"/>
    </xf>
    <xf numFmtId="49" fontId="43" fillId="0" borderId="6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left" vertical="top" wrapText="1"/>
    </xf>
    <xf numFmtId="0" fontId="42" fillId="0" borderId="29" xfId="0" applyFont="1" applyFill="1" applyBorder="1" applyAlignment="1">
      <alignment horizontal="left" vertical="top" wrapText="1"/>
    </xf>
    <xf numFmtId="0" fontId="43" fillId="9" borderId="29" xfId="0" applyFont="1" applyFill="1" applyBorder="1" applyAlignment="1">
      <alignment horizontal="center" vertical="top" wrapText="1"/>
    </xf>
    <xf numFmtId="49" fontId="42" fillId="0" borderId="6" xfId="0" applyNumberFormat="1" applyFont="1" applyFill="1" applyBorder="1" applyAlignment="1">
      <alignment horizontal="center" vertical="top"/>
    </xf>
    <xf numFmtId="60" fontId="42" fillId="0" borderId="4" xfId="0" applyNumberFormat="1" applyFont="1" applyFill="1" applyBorder="1" applyAlignment="1">
      <alignment horizontal="center" vertical="center"/>
    </xf>
    <xf numFmtId="0" fontId="43" fillId="0" borderId="72" xfId="0" applyFont="1" applyFill="1" applyBorder="1"/>
    <xf numFmtId="0" fontId="43" fillId="0" borderId="70" xfId="0" applyFont="1" applyFill="1" applyBorder="1"/>
    <xf numFmtId="59" fontId="42" fillId="0" borderId="4" xfId="0" applyNumberFormat="1" applyFont="1" applyFill="1" applyBorder="1" applyAlignment="1">
      <alignment horizontal="center" vertical="center"/>
    </xf>
    <xf numFmtId="59" fontId="43" fillId="0" borderId="4" xfId="0" applyNumberFormat="1" applyFont="1" applyFill="1" applyBorder="1" applyAlignment="1">
      <alignment horizontal="center" vertical="center"/>
    </xf>
    <xf numFmtId="59" fontId="43" fillId="0" borderId="7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top" wrapText="1"/>
    </xf>
    <xf numFmtId="0" fontId="43" fillId="0" borderId="7" xfId="0" applyFont="1" applyFill="1" applyBorder="1" applyAlignment="1">
      <alignment horizontal="center" vertical="top" wrapText="1"/>
    </xf>
    <xf numFmtId="49" fontId="43" fillId="0" borderId="8" xfId="0" applyNumberFormat="1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left" vertical="top" wrapText="1" indent="1"/>
    </xf>
    <xf numFmtId="0" fontId="43" fillId="0" borderId="5" xfId="0" applyFont="1" applyFill="1" applyBorder="1" applyAlignment="1">
      <alignment horizontal="center" vertical="top" wrapText="1"/>
    </xf>
    <xf numFmtId="0" fontId="43" fillId="0" borderId="9" xfId="0" applyFont="1" applyFill="1" applyBorder="1" applyAlignment="1">
      <alignment horizontal="center" vertical="top" wrapText="1"/>
    </xf>
    <xf numFmtId="0" fontId="42" fillId="0" borderId="0" xfId="0" applyFont="1" applyFill="1"/>
    <xf numFmtId="0" fontId="43" fillId="0" borderId="6" xfId="0" applyFont="1" applyFill="1" applyBorder="1" applyAlignment="1">
      <alignment horizontal="center" vertical="top" wrapText="1"/>
    </xf>
    <xf numFmtId="0" fontId="43" fillId="0" borderId="8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left" vertical="top" wrapText="1" indent="1"/>
    </xf>
    <xf numFmtId="0" fontId="43" fillId="0" borderId="3" xfId="0" applyFont="1" applyFill="1" applyBorder="1" applyAlignment="1">
      <alignment horizontal="center" vertical="top" wrapText="1"/>
    </xf>
    <xf numFmtId="60" fontId="43" fillId="0" borderId="4" xfId="0" applyNumberFormat="1" applyFont="1" applyFill="1" applyBorder="1" applyAlignment="1">
      <alignment horizontal="center" vertical="top"/>
    </xf>
    <xf numFmtId="49" fontId="43" fillId="0" borderId="69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left" vertical="top"/>
    </xf>
    <xf numFmtId="0" fontId="42" fillId="0" borderId="5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60" fontId="43" fillId="9" borderId="4" xfId="0" applyNumberFormat="1" applyFont="1" applyFill="1" applyBorder="1" applyAlignment="1">
      <alignment horizontal="center" vertical="center"/>
    </xf>
    <xf numFmtId="60" fontId="43" fillId="0" borderId="4" xfId="0" applyNumberFormat="1" applyFont="1" applyFill="1" applyBorder="1" applyAlignment="1">
      <alignment horizontal="center" vertical="center"/>
    </xf>
    <xf numFmtId="59" fontId="43" fillId="9" borderId="4" xfId="0" applyNumberFormat="1" applyFont="1" applyFill="1" applyBorder="1" applyAlignment="1">
      <alignment horizontal="center" vertical="center"/>
    </xf>
    <xf numFmtId="60" fontId="42" fillId="0" borderId="5" xfId="0" applyNumberFormat="1" applyFont="1" applyFill="1" applyBorder="1" applyAlignment="1">
      <alignment horizontal="center" vertical="center"/>
    </xf>
    <xf numFmtId="59" fontId="43" fillId="9" borderId="5" xfId="0" applyNumberFormat="1" applyFont="1" applyFill="1" applyBorder="1" applyAlignment="1">
      <alignment horizontal="center" vertical="center"/>
    </xf>
    <xf numFmtId="59" fontId="43" fillId="0" borderId="5" xfId="0" applyNumberFormat="1" applyFont="1" applyFill="1" applyBorder="1" applyAlignment="1">
      <alignment horizontal="center" vertical="center"/>
    </xf>
    <xf numFmtId="0" fontId="44" fillId="0" borderId="0" xfId="0" applyFont="1" applyFill="1"/>
    <xf numFmtId="188" fontId="42" fillId="0" borderId="6" xfId="0" applyNumberFormat="1" applyFont="1" applyFill="1" applyBorder="1" applyAlignment="1">
      <alignment horizontal="center" vertical="top"/>
    </xf>
    <xf numFmtId="0" fontId="44" fillId="0" borderId="4" xfId="0" applyFont="1" applyFill="1" applyBorder="1" applyAlignment="1">
      <alignment vertical="center"/>
    </xf>
    <xf numFmtId="0" fontId="44" fillId="0" borderId="4" xfId="0" applyFont="1" applyFill="1" applyBorder="1" applyAlignment="1">
      <alignment horizontal="center" vertical="top" wrapText="1"/>
    </xf>
    <xf numFmtId="0" fontId="44" fillId="0" borderId="7" xfId="0" applyFont="1" applyFill="1" applyBorder="1" applyAlignment="1">
      <alignment horizontal="center" vertical="top" wrapText="1"/>
    </xf>
    <xf numFmtId="188" fontId="43" fillId="0" borderId="6" xfId="0" applyNumberFormat="1" applyFont="1" applyFill="1" applyBorder="1" applyAlignment="1">
      <alignment horizontal="center" vertical="top"/>
    </xf>
    <xf numFmtId="0" fontId="43" fillId="0" borderId="4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188" fontId="42" fillId="0" borderId="10" xfId="0" applyNumberFormat="1" applyFont="1" applyFill="1" applyBorder="1" applyAlignment="1">
      <alignment horizontal="center" vertical="top"/>
    </xf>
    <xf numFmtId="0" fontId="43" fillId="0" borderId="3" xfId="0" applyFont="1" applyFill="1" applyBorder="1" applyAlignment="1">
      <alignment horizontal="left" vertical="top" wrapText="1" indent="1"/>
    </xf>
    <xf numFmtId="59" fontId="42" fillId="0" borderId="3" xfId="0" applyNumberFormat="1" applyFont="1" applyFill="1" applyBorder="1" applyAlignment="1">
      <alignment horizontal="center" vertical="top" wrapText="1"/>
    </xf>
    <xf numFmtId="0" fontId="43" fillId="0" borderId="3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top"/>
    </xf>
    <xf numFmtId="59" fontId="43" fillId="0" borderId="3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/>
    </xf>
    <xf numFmtId="60" fontId="42" fillId="0" borderId="90" xfId="0" applyNumberFormat="1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left" vertical="top" indent="1"/>
    </xf>
    <xf numFmtId="0" fontId="43" fillId="0" borderId="81" xfId="0" applyFont="1" applyFill="1" applyBorder="1" applyAlignment="1">
      <alignment horizontal="left" vertical="center"/>
    </xf>
    <xf numFmtId="0" fontId="43" fillId="0" borderId="81" xfId="0" applyFont="1" applyFill="1" applyBorder="1" applyAlignment="1">
      <alignment horizontal="center" vertical="top" wrapText="1"/>
    </xf>
    <xf numFmtId="0" fontId="43" fillId="0" borderId="82" xfId="0" applyFont="1" applyFill="1" applyBorder="1" applyAlignment="1">
      <alignment horizontal="center" vertical="top" wrapText="1"/>
    </xf>
    <xf numFmtId="0" fontId="43" fillId="0" borderId="81" xfId="0" applyFont="1" applyFill="1" applyBorder="1" applyAlignment="1">
      <alignment vertical="center"/>
    </xf>
    <xf numFmtId="59" fontId="42" fillId="0" borderId="81" xfId="0" applyNumberFormat="1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vertical="top"/>
    </xf>
    <xf numFmtId="0" fontId="45" fillId="0" borderId="59" xfId="0" applyFont="1" applyBorder="1" applyAlignment="1">
      <alignment vertical="top"/>
    </xf>
    <xf numFmtId="0" fontId="45" fillId="0" borderId="28" xfId="0" applyFont="1" applyBorder="1" applyAlignment="1">
      <alignment vertical="top"/>
    </xf>
    <xf numFmtId="60" fontId="42" fillId="0" borderId="81" xfId="0" applyNumberFormat="1" applyFont="1" applyFill="1" applyBorder="1" applyAlignment="1">
      <alignment horizontal="center" vertical="top"/>
    </xf>
    <xf numFmtId="0" fontId="46" fillId="5" borderId="35" xfId="0" applyFont="1" applyFill="1" applyBorder="1" applyAlignment="1">
      <alignment horizontal="center" vertical="top"/>
    </xf>
    <xf numFmtId="0" fontId="46" fillId="5" borderId="0" xfId="0" applyFont="1" applyFill="1" applyBorder="1" applyAlignment="1">
      <alignment horizontal="left" vertical="top" indent="1"/>
    </xf>
    <xf numFmtId="0" fontId="46" fillId="5" borderId="0" xfId="0" applyFont="1" applyFill="1" applyBorder="1" applyAlignment="1">
      <alignment horizontal="center" vertical="top" wrapText="1"/>
    </xf>
    <xf numFmtId="0" fontId="44" fillId="5" borderId="0" xfId="0" applyFont="1" applyFill="1" applyBorder="1" applyAlignment="1">
      <alignment horizontal="center" vertical="top" wrapText="1"/>
    </xf>
    <xf numFmtId="0" fontId="44" fillId="5" borderId="0" xfId="0" applyFont="1" applyFill="1" applyBorder="1" applyAlignment="1">
      <alignment vertical="center"/>
    </xf>
    <xf numFmtId="0" fontId="44" fillId="5" borderId="56" xfId="0" applyFont="1" applyFill="1" applyBorder="1" applyAlignment="1">
      <alignment horizontal="center" vertical="top" wrapText="1"/>
    </xf>
    <xf numFmtId="62" fontId="42" fillId="0" borderId="4" xfId="0" applyNumberFormat="1" applyFont="1" applyFill="1" applyBorder="1" applyAlignment="1">
      <alignment horizontal="center" vertical="top"/>
    </xf>
    <xf numFmtId="59" fontId="43" fillId="0" borderId="4" xfId="0" applyNumberFormat="1" applyFont="1" applyBorder="1" applyAlignment="1">
      <alignment horizontal="center"/>
    </xf>
    <xf numFmtId="0" fontId="42" fillId="0" borderId="4" xfId="0" applyFont="1" applyFill="1" applyBorder="1" applyAlignment="1">
      <alignment vertical="center"/>
    </xf>
    <xf numFmtId="188" fontId="42" fillId="0" borderId="4" xfId="0" applyNumberFormat="1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57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 vertical="top" wrapText="1"/>
    </xf>
    <xf numFmtId="49" fontId="46" fillId="5" borderId="6" xfId="0" applyNumberFormat="1" applyFont="1" applyFill="1" applyBorder="1" applyAlignment="1">
      <alignment horizontal="center" vertical="top"/>
    </xf>
    <xf numFmtId="0" fontId="46" fillId="5" borderId="4" xfId="0" applyFont="1" applyFill="1" applyBorder="1" applyAlignment="1">
      <alignment horizontal="left" vertical="top" indent="1"/>
    </xf>
    <xf numFmtId="0" fontId="46" fillId="5" borderId="4" xfId="0" applyFont="1" applyFill="1" applyBorder="1" applyAlignment="1">
      <alignment horizontal="center" vertical="top" wrapText="1"/>
    </xf>
    <xf numFmtId="0" fontId="44" fillId="5" borderId="4" xfId="0" applyFont="1" applyFill="1" applyBorder="1" applyAlignment="1">
      <alignment horizontal="center" vertical="top" wrapText="1"/>
    </xf>
    <xf numFmtId="59" fontId="43" fillId="0" borderId="4" xfId="0" applyNumberFormat="1" applyFont="1" applyFill="1" applyBorder="1" applyAlignment="1">
      <alignment horizontal="center" vertical="center" wrapText="1"/>
    </xf>
    <xf numFmtId="59" fontId="43" fillId="0" borderId="4" xfId="0" applyNumberFormat="1" applyFont="1" applyFill="1" applyBorder="1" applyAlignment="1">
      <alignment horizontal="left" vertical="center"/>
    </xf>
    <xf numFmtId="59" fontId="43" fillId="0" borderId="7" xfId="0" applyNumberFormat="1" applyFont="1" applyFill="1" applyBorder="1" applyAlignment="1">
      <alignment horizontal="center" vertical="center" wrapText="1"/>
    </xf>
    <xf numFmtId="59" fontId="43" fillId="0" borderId="5" xfId="0" applyNumberFormat="1" applyFont="1" applyFill="1" applyBorder="1" applyAlignment="1">
      <alignment horizontal="center" vertical="top" wrapText="1"/>
    </xf>
    <xf numFmtId="59" fontId="43" fillId="0" borderId="9" xfId="0" applyNumberFormat="1" applyFont="1" applyFill="1" applyBorder="1" applyAlignment="1">
      <alignment horizontal="center" vertical="top" wrapText="1"/>
    </xf>
    <xf numFmtId="0" fontId="42" fillId="5" borderId="0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left" vertical="center"/>
    </xf>
    <xf numFmtId="60" fontId="42" fillId="0" borderId="4" xfId="0" applyNumberFormat="1" applyFont="1" applyFill="1" applyBorder="1" applyAlignment="1">
      <alignment horizontal="center" vertical="top"/>
    </xf>
    <xf numFmtId="60" fontId="43" fillId="0" borderId="7" xfId="0" applyNumberFormat="1" applyFont="1" applyFill="1" applyBorder="1" applyAlignment="1">
      <alignment horizontal="center" vertical="top"/>
    </xf>
    <xf numFmtId="59" fontId="42" fillId="0" borderId="4" xfId="0" applyNumberFormat="1" applyFont="1" applyFill="1" applyBorder="1" applyAlignment="1">
      <alignment horizontal="left" vertical="center"/>
    </xf>
    <xf numFmtId="59" fontId="44" fillId="0" borderId="0" xfId="0" applyNumberFormat="1" applyFont="1" applyFill="1"/>
    <xf numFmtId="0" fontId="42" fillId="7" borderId="60" xfId="0" applyFont="1" applyFill="1" applyBorder="1" applyAlignment="1">
      <alignment horizontal="left" vertical="center"/>
    </xf>
    <xf numFmtId="0" fontId="43" fillId="7" borderId="59" xfId="0" applyFont="1" applyFill="1" applyBorder="1" applyAlignment="1">
      <alignment horizontal="left" vertical="center" wrapText="1"/>
    </xf>
    <xf numFmtId="0" fontId="42" fillId="7" borderId="59" xfId="0" applyFont="1" applyFill="1" applyBorder="1" applyAlignment="1">
      <alignment horizontal="left" vertical="center" wrapText="1"/>
    </xf>
    <xf numFmtId="0" fontId="43" fillId="7" borderId="59" xfId="0" applyFont="1" applyFill="1" applyBorder="1" applyAlignment="1">
      <alignment horizontal="left" vertical="center"/>
    </xf>
    <xf numFmtId="0" fontId="43" fillId="7" borderId="61" xfId="0" applyFont="1" applyFill="1" applyBorder="1" applyAlignment="1">
      <alignment horizontal="left" vertical="center" wrapText="1"/>
    </xf>
    <xf numFmtId="0" fontId="43" fillId="9" borderId="4" xfId="0" applyFont="1" applyFill="1" applyBorder="1" applyAlignment="1">
      <alignment vertical="center"/>
    </xf>
    <xf numFmtId="60" fontId="43" fillId="0" borderId="7" xfId="0" applyNumberFormat="1" applyFont="1" applyFill="1" applyBorder="1" applyAlignment="1">
      <alignment horizontal="center" vertical="center"/>
    </xf>
    <xf numFmtId="59" fontId="42" fillId="0" borderId="29" xfId="0" applyNumberFormat="1" applyFont="1" applyFill="1" applyBorder="1" applyAlignment="1">
      <alignment horizontal="center" vertical="center"/>
    </xf>
    <xf numFmtId="0" fontId="43" fillId="9" borderId="29" xfId="0" applyFont="1" applyFill="1" applyBorder="1" applyAlignment="1">
      <alignment vertical="center"/>
    </xf>
    <xf numFmtId="59" fontId="43" fillId="0" borderId="29" xfId="0" applyNumberFormat="1" applyFont="1" applyFill="1" applyBorder="1" applyAlignment="1">
      <alignment horizontal="center" vertical="center"/>
    </xf>
    <xf numFmtId="59" fontId="43" fillId="0" borderId="57" xfId="0" applyNumberFormat="1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top" wrapText="1"/>
    </xf>
    <xf numFmtId="0" fontId="43" fillId="5" borderId="7" xfId="0" applyFont="1" applyFill="1" applyBorder="1" applyAlignment="1">
      <alignment horizontal="center" vertical="top" wrapText="1"/>
    </xf>
    <xf numFmtId="0" fontId="42" fillId="8" borderId="74" xfId="0" applyFont="1" applyFill="1" applyBorder="1" applyAlignment="1">
      <alignment horizontal="left" vertical="center"/>
    </xf>
    <xf numFmtId="0" fontId="42" fillId="8" borderId="75" xfId="0" applyFont="1" applyFill="1" applyBorder="1" applyAlignment="1">
      <alignment horizontal="left" vertical="center"/>
    </xf>
    <xf numFmtId="0" fontId="42" fillId="8" borderId="75" xfId="0" applyFont="1" applyFill="1" applyBorder="1" applyAlignment="1">
      <alignment horizontal="center" vertical="center" wrapText="1"/>
    </xf>
    <xf numFmtId="0" fontId="42" fillId="8" borderId="7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5" borderId="56" xfId="0" applyFont="1" applyFill="1" applyBorder="1" applyAlignment="1">
      <alignment horizontal="center" vertical="top" wrapText="1"/>
    </xf>
    <xf numFmtId="61" fontId="43" fillId="0" borderId="4" xfId="0" applyNumberFormat="1" applyFont="1" applyFill="1" applyBorder="1" applyAlignment="1">
      <alignment horizontal="center" vertical="top" wrapText="1"/>
    </xf>
    <xf numFmtId="61" fontId="43" fillId="0" borderId="4" xfId="0" applyNumberFormat="1" applyFont="1" applyFill="1" applyBorder="1" applyAlignment="1">
      <alignment horizontal="center" vertical="center"/>
    </xf>
    <xf numFmtId="61" fontId="43" fillId="0" borderId="7" xfId="0" applyNumberFormat="1" applyFont="1" applyFill="1" applyBorder="1" applyAlignment="1">
      <alignment horizontal="center" vertical="center"/>
    </xf>
    <xf numFmtId="62" fontId="42" fillId="0" borderId="4" xfId="0" applyNumberFormat="1" applyFont="1" applyFill="1" applyBorder="1" applyAlignment="1">
      <alignment horizontal="center" vertical="center" wrapText="1"/>
    </xf>
    <xf numFmtId="61" fontId="42" fillId="0" borderId="4" xfId="0" applyNumberFormat="1" applyFont="1" applyFill="1" applyBorder="1" applyAlignment="1">
      <alignment horizontal="center" vertical="top" wrapText="1"/>
    </xf>
    <xf numFmtId="61" fontId="43" fillId="0" borderId="4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center"/>
    </xf>
    <xf numFmtId="62" fontId="43" fillId="0" borderId="4" xfId="0" applyNumberFormat="1" applyFont="1" applyFill="1" applyBorder="1" applyAlignment="1">
      <alignment horizontal="center" vertical="center"/>
    </xf>
    <xf numFmtId="59" fontId="42" fillId="0" borderId="4" xfId="0" applyNumberFormat="1" applyFont="1" applyFill="1" applyBorder="1" applyAlignment="1">
      <alignment horizontal="center" vertical="top"/>
    </xf>
    <xf numFmtId="59" fontId="43" fillId="0" borderId="4" xfId="0" applyNumberFormat="1" applyFont="1" applyFill="1" applyBorder="1" applyAlignment="1">
      <alignment horizontal="center" vertical="top"/>
    </xf>
    <xf numFmtId="60" fontId="43" fillId="0" borderId="81" xfId="0" applyNumberFormat="1" applyFont="1" applyFill="1" applyBorder="1" applyAlignment="1">
      <alignment horizontal="center" vertical="top"/>
    </xf>
    <xf numFmtId="188" fontId="43" fillId="0" borderId="81" xfId="0" applyNumberFormat="1" applyFont="1" applyFill="1" applyBorder="1" applyAlignment="1">
      <alignment horizontal="center" vertical="top"/>
    </xf>
    <xf numFmtId="60" fontId="43" fillId="0" borderId="82" xfId="0" applyNumberFormat="1" applyFont="1" applyFill="1" applyBorder="1" applyAlignment="1">
      <alignment horizontal="center" vertical="top"/>
    </xf>
    <xf numFmtId="59" fontId="43" fillId="0" borderId="81" xfId="0" applyNumberFormat="1" applyFont="1" applyFill="1" applyBorder="1" applyAlignment="1">
      <alignment horizontal="center" vertical="center"/>
    </xf>
    <xf numFmtId="59" fontId="43" fillId="0" borderId="81" xfId="0" applyNumberFormat="1" applyFont="1" applyFill="1" applyBorder="1" applyAlignment="1">
      <alignment horizontal="center" vertical="top" wrapText="1"/>
    </xf>
    <xf numFmtId="59" fontId="43" fillId="0" borderId="82" xfId="0" applyNumberFormat="1" applyFont="1" applyFill="1" applyBorder="1" applyAlignment="1">
      <alignment horizontal="center" vertical="top" wrapText="1"/>
    </xf>
    <xf numFmtId="59" fontId="43" fillId="0" borderId="81" xfId="0" applyNumberFormat="1" applyFont="1" applyFill="1" applyBorder="1" applyAlignment="1">
      <alignment horizontal="center" vertical="center" wrapText="1"/>
    </xf>
    <xf numFmtId="59" fontId="43" fillId="0" borderId="82" xfId="0" applyNumberFormat="1" applyFont="1" applyFill="1" applyBorder="1" applyAlignment="1">
      <alignment horizontal="center" vertical="center" wrapText="1"/>
    </xf>
    <xf numFmtId="59" fontId="43" fillId="0" borderId="81" xfId="0" applyNumberFormat="1" applyFont="1" applyFill="1" applyBorder="1" applyAlignment="1">
      <alignment horizontal="center"/>
    </xf>
    <xf numFmtId="59" fontId="43" fillId="0" borderId="81" xfId="0" applyNumberFormat="1" applyFont="1" applyFill="1" applyBorder="1" applyAlignment="1">
      <alignment horizontal="center" wrapText="1"/>
    </xf>
    <xf numFmtId="59" fontId="43" fillId="0" borderId="82" xfId="0" applyNumberFormat="1" applyFont="1" applyFill="1" applyBorder="1" applyAlignment="1">
      <alignment horizontal="center" wrapText="1"/>
    </xf>
    <xf numFmtId="60" fontId="42" fillId="0" borderId="81" xfId="0" applyNumberFormat="1" applyFont="1" applyFill="1" applyBorder="1" applyAlignment="1">
      <alignment horizontal="center" vertical="top" wrapText="1"/>
    </xf>
    <xf numFmtId="49" fontId="42" fillId="0" borderId="27" xfId="0" applyNumberFormat="1" applyFont="1" applyFill="1" applyBorder="1" applyAlignment="1">
      <alignment horizontal="left" vertical="top" wrapText="1" indent="1"/>
    </xf>
    <xf numFmtId="60" fontId="42" fillId="0" borderId="90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left" vertical="top" indent="1"/>
    </xf>
    <xf numFmtId="188" fontId="42" fillId="0" borderId="90" xfId="0" applyNumberFormat="1" applyFont="1" applyFill="1" applyBorder="1" applyAlignment="1">
      <alignment horizontal="center" wrapText="1"/>
    </xf>
    <xf numFmtId="188" fontId="43" fillId="0" borderId="90" xfId="0" applyNumberFormat="1" applyFont="1" applyFill="1" applyBorder="1" applyAlignment="1">
      <alignment horizontal="center" wrapText="1"/>
    </xf>
    <xf numFmtId="49" fontId="43" fillId="0" borderId="27" xfId="0" applyNumberFormat="1" applyFont="1" applyFill="1" applyBorder="1" applyAlignment="1">
      <alignment horizontal="left" vertical="top" wrapText="1" indent="1"/>
    </xf>
    <xf numFmtId="59" fontId="42" fillId="0" borderId="81" xfId="0" applyNumberFormat="1" applyFont="1" applyFill="1" applyBorder="1" applyAlignment="1">
      <alignment horizontal="center" vertical="top"/>
    </xf>
    <xf numFmtId="60" fontId="42" fillId="0" borderId="94" xfId="0" applyNumberFormat="1" applyFont="1" applyFill="1" applyBorder="1" applyAlignment="1">
      <alignment horizontal="center" wrapText="1"/>
    </xf>
    <xf numFmtId="60" fontId="43" fillId="0" borderId="9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59" fontId="43" fillId="0" borderId="81" xfId="0" applyNumberFormat="1" applyFont="1" applyFill="1" applyBorder="1" applyAlignment="1">
      <alignment horizontal="center" vertical="top"/>
    </xf>
    <xf numFmtId="188" fontId="42" fillId="0" borderId="6" xfId="0" applyNumberFormat="1" applyFont="1" applyFill="1" applyBorder="1" applyAlignment="1">
      <alignment horizontal="center" vertical="top" wrapText="1"/>
    </xf>
    <xf numFmtId="59" fontId="42" fillId="0" borderId="6" xfId="0" applyNumberFormat="1" applyFont="1" applyFill="1" applyBorder="1" applyAlignment="1">
      <alignment horizontal="center" vertical="top" wrapText="1"/>
    </xf>
    <xf numFmtId="0" fontId="46" fillId="5" borderId="6" xfId="0" applyFont="1" applyFill="1" applyBorder="1" applyAlignment="1">
      <alignment horizontal="center" vertical="top"/>
    </xf>
    <xf numFmtId="49" fontId="46" fillId="5" borderId="0" xfId="0" applyNumberFormat="1" applyFont="1" applyFill="1" applyBorder="1" applyAlignment="1">
      <alignment horizontal="left" vertical="top" indent="1"/>
    </xf>
    <xf numFmtId="0" fontId="42" fillId="5" borderId="4" xfId="0" applyFont="1" applyFill="1" applyBorder="1" applyAlignment="1">
      <alignment horizontal="center" vertical="top" wrapText="1"/>
    </xf>
    <xf numFmtId="0" fontId="43" fillId="5" borderId="4" xfId="0" applyFont="1" applyFill="1" applyBorder="1" applyAlignment="1">
      <alignment vertical="center"/>
    </xf>
    <xf numFmtId="59" fontId="3" fillId="0" borderId="93" xfId="0" applyNumberFormat="1" applyFont="1" applyFill="1" applyBorder="1" applyAlignment="1">
      <alignment horizontal="center" vertical="top" wrapText="1"/>
    </xf>
    <xf numFmtId="0" fontId="49" fillId="0" borderId="0" xfId="0" applyFont="1"/>
    <xf numFmtId="188" fontId="50" fillId="0" borderId="0" xfId="0" applyNumberFormat="1" applyFont="1" applyFill="1" applyAlignment="1">
      <alignment horizontal="right"/>
    </xf>
    <xf numFmtId="59" fontId="48" fillId="0" borderId="0" xfId="0" applyNumberFormat="1" applyFont="1" applyFill="1" applyAlignment="1">
      <alignment horizontal="right"/>
    </xf>
    <xf numFmtId="59" fontId="48" fillId="0" borderId="0" xfId="0" applyNumberFormat="1" applyFont="1" applyFill="1" applyAlignment="1">
      <alignment horizontal="left"/>
    </xf>
    <xf numFmtId="60" fontId="51" fillId="0" borderId="0" xfId="0" applyNumberFormat="1" applyFont="1" applyFill="1" applyAlignment="1">
      <alignment horizontal="right"/>
    </xf>
    <xf numFmtId="59" fontId="50" fillId="0" borderId="0" xfId="0" applyNumberFormat="1" applyFont="1" applyFill="1" applyAlignment="1">
      <alignment horizontal="right"/>
    </xf>
    <xf numFmtId="60" fontId="42" fillId="0" borderId="0" xfId="0" applyNumberFormat="1" applyFont="1" applyFill="1" applyAlignment="1">
      <alignment horizontal="left"/>
    </xf>
    <xf numFmtId="60" fontId="2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 horizontal="center"/>
    </xf>
    <xf numFmtId="0" fontId="14" fillId="0" borderId="95" xfId="0" applyFont="1" applyBorder="1" applyAlignment="1">
      <alignment horizontal="center" vertical="top" wrapText="1"/>
    </xf>
    <xf numFmtId="0" fontId="14" fillId="0" borderId="96" xfId="0" applyFont="1" applyBorder="1" applyAlignment="1">
      <alignment horizontal="center" vertical="top" wrapText="1"/>
    </xf>
    <xf numFmtId="60" fontId="50" fillId="0" borderId="0" xfId="0" applyNumberFormat="1" applyFont="1" applyFill="1" applyAlignment="1">
      <alignment horizontal="right"/>
    </xf>
    <xf numFmtId="59" fontId="52" fillId="0" borderId="0" xfId="0" applyNumberFormat="1" applyFont="1" applyAlignment="1">
      <alignment horizontal="right" wrapText="1" readingOrder="1"/>
    </xf>
    <xf numFmtId="60" fontId="52" fillId="0" borderId="0" xfId="0" applyNumberFormat="1" applyFont="1" applyAlignment="1">
      <alignment horizontal="right" wrapText="1" readingOrder="1"/>
    </xf>
    <xf numFmtId="60" fontId="53" fillId="0" borderId="0" xfId="0" applyNumberFormat="1" applyFont="1" applyAlignment="1">
      <alignment horizontal="right" wrapText="1" readingOrder="1"/>
    </xf>
    <xf numFmtId="49" fontId="3" fillId="0" borderId="35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59" fontId="3" fillId="0" borderId="70" xfId="0" applyNumberFormat="1" applyFont="1" applyFill="1" applyBorder="1" applyAlignment="1">
      <alignment horizontal="center" vertical="top" wrapText="1"/>
    </xf>
    <xf numFmtId="59" fontId="3" fillId="0" borderId="77" xfId="0" applyNumberFormat="1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59" fontId="3" fillId="0" borderId="29" xfId="0" applyNumberFormat="1" applyFont="1" applyFill="1" applyBorder="1" applyAlignment="1">
      <alignment horizontal="center" vertical="top" wrapText="1"/>
    </xf>
    <xf numFmtId="59" fontId="3" fillId="0" borderId="57" xfId="0" applyNumberFormat="1" applyFont="1" applyFill="1" applyBorder="1" applyAlignment="1">
      <alignment horizontal="center" vertical="top" wrapText="1"/>
    </xf>
    <xf numFmtId="60" fontId="47" fillId="0" borderId="4" xfId="0" applyNumberFormat="1" applyFont="1" applyFill="1" applyBorder="1" applyAlignment="1">
      <alignment horizontal="center" vertical="top" wrapText="1"/>
    </xf>
    <xf numFmtId="60" fontId="54" fillId="0" borderId="4" xfId="0" applyNumberFormat="1" applyFont="1" applyFill="1" applyBorder="1" applyAlignment="1">
      <alignment horizontal="center" vertical="top" wrapText="1"/>
    </xf>
    <xf numFmtId="0" fontId="37" fillId="0" borderId="88" xfId="0" applyFont="1" applyFill="1" applyBorder="1" applyAlignment="1">
      <alignment horizontal="center" vertical="top" wrapText="1"/>
    </xf>
    <xf numFmtId="0" fontId="37" fillId="0" borderId="89" xfId="0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top" wrapText="1"/>
    </xf>
    <xf numFmtId="188" fontId="47" fillId="0" borderId="4" xfId="0" applyNumberFormat="1" applyFont="1" applyFill="1" applyBorder="1" applyAlignment="1">
      <alignment horizontal="center" vertical="top" wrapText="1"/>
    </xf>
    <xf numFmtId="59" fontId="47" fillId="0" borderId="4" xfId="0" applyNumberFormat="1" applyFont="1" applyFill="1" applyBorder="1" applyAlignment="1">
      <alignment horizontal="center" vertical="top" wrapText="1"/>
    </xf>
    <xf numFmtId="59" fontId="54" fillId="0" borderId="4" xfId="0" applyNumberFormat="1" applyFont="1" applyFill="1" applyBorder="1" applyAlignment="1">
      <alignment horizontal="center" vertical="top" wrapText="1"/>
    </xf>
    <xf numFmtId="59" fontId="54" fillId="0" borderId="7" xfId="0" applyNumberFormat="1" applyFont="1" applyFill="1" applyBorder="1" applyAlignment="1">
      <alignment horizontal="center" vertical="top" wrapText="1"/>
    </xf>
    <xf numFmtId="60" fontId="55" fillId="0" borderId="7" xfId="0" applyNumberFormat="1" applyFont="1" applyFill="1" applyBorder="1" applyAlignment="1">
      <alignment horizontal="center" vertical="top" wrapText="1"/>
    </xf>
    <xf numFmtId="188" fontId="37" fillId="0" borderId="88" xfId="0" applyNumberFormat="1" applyFont="1" applyFill="1" applyBorder="1" applyAlignment="1">
      <alignment horizontal="center" vertical="top" wrapText="1"/>
    </xf>
    <xf numFmtId="188" fontId="37" fillId="0" borderId="51" xfId="0" applyNumberFormat="1" applyFont="1" applyFill="1" applyBorder="1" applyAlignment="1">
      <alignment horizontal="center" vertical="top" wrapText="1"/>
    </xf>
    <xf numFmtId="188" fontId="55" fillId="0" borderId="4" xfId="0" applyNumberFormat="1" applyFont="1" applyFill="1" applyBorder="1" applyAlignment="1">
      <alignment horizontal="center" vertical="top" wrapText="1"/>
    </xf>
    <xf numFmtId="59" fontId="42" fillId="0" borderId="7" xfId="0" applyNumberFormat="1" applyFont="1" applyFill="1" applyBorder="1" applyAlignment="1">
      <alignment horizontal="center" vertical="top" wrapText="1"/>
    </xf>
    <xf numFmtId="191" fontId="56" fillId="0" borderId="0" xfId="0" applyNumberFormat="1" applyFont="1"/>
    <xf numFmtId="2" fontId="56" fillId="0" borderId="0" xfId="0" applyNumberFormat="1" applyFont="1"/>
    <xf numFmtId="0" fontId="54" fillId="0" borderId="0" xfId="0" applyFont="1" applyFill="1" applyBorder="1" applyAlignment="1">
      <alignment horizontal="left" vertical="top" wrapText="1" indent="1"/>
    </xf>
    <xf numFmtId="188" fontId="37" fillId="0" borderId="97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60" fontId="14" fillId="0" borderId="0" xfId="0" applyNumberFormat="1" applyFont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10" fillId="0" borderId="27" xfId="0" applyNumberFormat="1" applyFont="1" applyFill="1" applyBorder="1" applyAlignment="1">
      <alignment horizontal="left" wrapText="1"/>
    </xf>
    <xf numFmtId="3" fontId="10" fillId="0" borderId="59" xfId="0" applyNumberFormat="1" applyFont="1" applyFill="1" applyBorder="1" applyAlignment="1">
      <alignment horizontal="left" wrapText="1"/>
    </xf>
    <xf numFmtId="3" fontId="10" fillId="0" borderId="28" xfId="0" applyNumberFormat="1" applyFont="1" applyFill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4" fontId="10" fillId="0" borderId="83" xfId="0" applyNumberFormat="1" applyFont="1" applyFill="1" applyBorder="1" applyAlignment="1">
      <alignment horizontal="center" vertical="center" wrapText="1"/>
    </xf>
    <xf numFmtId="4" fontId="10" fillId="0" borderId="84" xfId="0" applyNumberFormat="1" applyFont="1" applyFill="1" applyBorder="1" applyAlignment="1">
      <alignment horizontal="center" vertical="center" wrapText="1"/>
    </xf>
    <xf numFmtId="4" fontId="10" fillId="0" borderId="91" xfId="0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vertical="top" wrapText="1"/>
    </xf>
    <xf numFmtId="0" fontId="18" fillId="3" borderId="21" xfId="0" applyFont="1" applyFill="1" applyBorder="1" applyAlignment="1">
      <alignment vertical="top" wrapText="1"/>
    </xf>
    <xf numFmtId="0" fontId="18" fillId="3" borderId="13" xfId="0" applyFont="1" applyFill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18" fillId="3" borderId="14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13" borderId="0" xfId="0" applyFont="1" applyFill="1" applyAlignment="1">
      <alignment horizontal="center" vertical="top"/>
    </xf>
    <xf numFmtId="0" fontId="0" fillId="13" borderId="0" xfId="0" applyFill="1" applyAlignment="1">
      <alignment vertical="top"/>
    </xf>
    <xf numFmtId="0" fontId="25" fillId="13" borderId="0" xfId="0" applyFont="1" applyFill="1" applyAlignment="1">
      <alignment vertical="top"/>
    </xf>
    <xf numFmtId="0" fontId="16" fillId="22" borderId="0" xfId="0" applyFont="1" applyFill="1" applyAlignment="1">
      <alignment horizontal="center" vertical="center"/>
    </xf>
    <xf numFmtId="0" fontId="16" fillId="23" borderId="0" xfId="0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38" fillId="20" borderId="85" xfId="0" applyFont="1" applyFill="1" applyBorder="1" applyAlignment="1">
      <alignment horizontal="center" vertical="top" wrapText="1"/>
    </xf>
    <xf numFmtId="0" fontId="38" fillId="20" borderId="8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3" fontId="3" fillId="11" borderId="4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left" vertical="top" wrapText="1"/>
    </xf>
    <xf numFmtId="60" fontId="10" fillId="0" borderId="7" xfId="0" applyNumberFormat="1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left" vertical="top" wrapText="1" indent="1"/>
    </xf>
    <xf numFmtId="60" fontId="3" fillId="0" borderId="3" xfId="0" applyNumberFormat="1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11" xfId="0" applyFont="1" applyFill="1" applyBorder="1" applyAlignment="1">
      <alignment horizontal="center" vertical="top" wrapText="1"/>
    </xf>
    <xf numFmtId="59" fontId="3" fillId="9" borderId="4" xfId="0" applyNumberFormat="1" applyFont="1" applyFill="1" applyBorder="1" applyAlignment="1">
      <alignment horizontal="center" vertical="top" wrapText="1"/>
    </xf>
    <xf numFmtId="59" fontId="3" fillId="9" borderId="7" xfId="0" applyNumberFormat="1" applyFont="1" applyFill="1" applyBorder="1" applyAlignment="1">
      <alignment horizontal="center" vertical="top" wrapText="1"/>
    </xf>
    <xf numFmtId="49" fontId="10" fillId="0" borderId="29" xfId="0" applyNumberFormat="1" applyFont="1" applyFill="1" applyBorder="1" applyAlignment="1">
      <alignment horizontal="center" vertical="top" wrapText="1"/>
    </xf>
    <xf numFmtId="60" fontId="3" fillId="0" borderId="4" xfId="0" applyNumberFormat="1" applyFont="1" applyFill="1" applyBorder="1" applyAlignment="1">
      <alignment horizontal="center" vertical="top"/>
    </xf>
    <xf numFmtId="3" fontId="3" fillId="9" borderId="4" xfId="0" applyNumberFormat="1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center" vertical="top" wrapText="1"/>
    </xf>
    <xf numFmtId="60" fontId="3" fillId="0" borderId="29" xfId="0" applyNumberFormat="1" applyFont="1" applyFill="1" applyBorder="1" applyAlignment="1">
      <alignment horizontal="center" vertical="top" wrapText="1"/>
    </xf>
    <xf numFmtId="3" fontId="3" fillId="9" borderId="29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center" vertical="top" wrapText="1"/>
    </xf>
    <xf numFmtId="60" fontId="10" fillId="0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/>
    </xf>
    <xf numFmtId="4" fontId="10" fillId="0" borderId="4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 indent="1"/>
    </xf>
    <xf numFmtId="49" fontId="3" fillId="0" borderId="3" xfId="0" applyNumberFormat="1" applyFont="1" applyFill="1" applyBorder="1" applyAlignment="1">
      <alignment horizontal="left" vertical="top" wrapText="1" indent="1"/>
    </xf>
    <xf numFmtId="0" fontId="3" fillId="9" borderId="4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center" vertical="top"/>
    </xf>
    <xf numFmtId="59" fontId="3" fillId="0" borderId="0" xfId="0" applyNumberFormat="1" applyFont="1"/>
    <xf numFmtId="0" fontId="3" fillId="0" borderId="3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1"/>
    </xf>
    <xf numFmtId="59" fontId="10" fillId="0" borderId="4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60" fontId="5" fillId="0" borderId="4" xfId="0" applyNumberFormat="1" applyFont="1" applyFill="1" applyBorder="1" applyAlignment="1">
      <alignment horizontal="center" vertical="top" wrapText="1"/>
    </xf>
    <xf numFmtId="2" fontId="10" fillId="9" borderId="4" xfId="0" applyNumberFormat="1" applyFont="1" applyFill="1" applyBorder="1" applyAlignment="1">
      <alignment horizontal="center" wrapText="1"/>
    </xf>
    <xf numFmtId="2" fontId="10" fillId="9" borderId="45" xfId="0" applyNumberFormat="1" applyFont="1" applyFill="1" applyBorder="1" applyAlignment="1">
      <alignment horizontal="center" wrapText="1"/>
    </xf>
    <xf numFmtId="2" fontId="10" fillId="9" borderId="3" xfId="0" applyNumberFormat="1" applyFont="1" applyFill="1" applyBorder="1" applyAlignment="1">
      <alignment horizontal="center" wrapText="1"/>
    </xf>
    <xf numFmtId="2" fontId="10" fillId="9" borderId="11" xfId="0" applyNumberFormat="1" applyFont="1" applyFill="1" applyBorder="1" applyAlignment="1">
      <alignment horizontal="center" wrapText="1"/>
    </xf>
    <xf numFmtId="0" fontId="3" fillId="9" borderId="4" xfId="0" applyFont="1" applyFill="1" applyBorder="1"/>
    <xf numFmtId="0" fontId="3" fillId="9" borderId="28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 indent="1"/>
    </xf>
    <xf numFmtId="59" fontId="10" fillId="0" borderId="4" xfId="0" applyNumberFormat="1" applyFont="1" applyFill="1" applyBorder="1" applyAlignment="1">
      <alignment horizontal="left" vertical="top" wrapText="1"/>
    </xf>
    <xf numFmtId="3" fontId="3" fillId="9" borderId="28" xfId="0" applyNumberFormat="1" applyFont="1" applyFill="1" applyBorder="1" applyAlignment="1">
      <alignment horizontal="center" wrapText="1"/>
    </xf>
    <xf numFmtId="3" fontId="3" fillId="9" borderId="4" xfId="0" applyNumberFormat="1" applyFont="1" applyFill="1" applyBorder="1" applyAlignment="1">
      <alignment horizontal="center" wrapText="1"/>
    </xf>
    <xf numFmtId="3" fontId="3" fillId="9" borderId="7" xfId="0" applyNumberFormat="1" applyFont="1" applyFill="1" applyBorder="1" applyAlignment="1">
      <alignment horizontal="center" wrapText="1"/>
    </xf>
    <xf numFmtId="0" fontId="3" fillId="9" borderId="28" xfId="0" applyFont="1" applyFill="1" applyBorder="1"/>
    <xf numFmtId="0" fontId="10" fillId="0" borderId="6" xfId="0" applyFont="1" applyFill="1" applyBorder="1" applyAlignment="1">
      <alignment horizontal="center" vertical="top" wrapText="1"/>
    </xf>
    <xf numFmtId="0" fontId="10" fillId="9" borderId="4" xfId="0" applyFont="1" applyFill="1" applyBorder="1"/>
    <xf numFmtId="0" fontId="3" fillId="9" borderId="45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188" fontId="10" fillId="0" borderId="29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left" vertical="top" wrapText="1"/>
    </xf>
    <xf numFmtId="188" fontId="10" fillId="10" borderId="4" xfId="0" applyNumberFormat="1" applyFont="1" applyFill="1" applyBorder="1" applyAlignment="1">
      <alignment horizontal="center" vertical="center"/>
    </xf>
    <xf numFmtId="188" fontId="3" fillId="10" borderId="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188" fontId="17" fillId="0" borderId="4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10" fillId="0" borderId="83" xfId="0" applyFont="1" applyFill="1" applyBorder="1" applyAlignment="1">
      <alignment horizontal="left" vertical="top" wrapText="1"/>
    </xf>
    <xf numFmtId="59" fontId="10" fillId="0" borderId="5" xfId="0" applyNumberFormat="1" applyFont="1" applyFill="1" applyBorder="1" applyAlignment="1">
      <alignment horizontal="center" vertical="top" wrapText="1"/>
    </xf>
    <xf numFmtId="59" fontId="17" fillId="0" borderId="5" xfId="0" applyNumberFormat="1" applyFont="1" applyFill="1" applyBorder="1" applyAlignment="1">
      <alignment horizontal="center" vertical="top" wrapText="1"/>
    </xf>
    <xf numFmtId="0" fontId="3" fillId="0" borderId="9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center" vertical="top"/>
    </xf>
    <xf numFmtId="60" fontId="58" fillId="0" borderId="4" xfId="0" applyNumberFormat="1" applyFont="1" applyFill="1" applyBorder="1" applyAlignment="1">
      <alignment horizontal="center" vertical="top" wrapText="1"/>
    </xf>
    <xf numFmtId="60" fontId="59" fillId="0" borderId="4" xfId="0" applyNumberFormat="1" applyFont="1" applyFill="1" applyBorder="1" applyAlignment="1">
      <alignment horizontal="center" vertical="top" wrapText="1"/>
    </xf>
    <xf numFmtId="60" fontId="60" fillId="0" borderId="4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59" fontId="3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28" fillId="0" borderId="6" xfId="0" applyNumberFormat="1" applyFont="1" applyFill="1" applyBorder="1" applyAlignment="1">
      <alignment horizontal="left" vertical="top" indent="1"/>
    </xf>
    <xf numFmtId="0" fontId="3" fillId="0" borderId="4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indent="1"/>
    </xf>
    <xf numFmtId="0" fontId="10" fillId="0" borderId="5" xfId="0" applyFont="1" applyFill="1" applyBorder="1" applyAlignment="1">
      <alignment horizontal="center" vertical="center" wrapText="1"/>
    </xf>
    <xf numFmtId="59" fontId="3" fillId="0" borderId="5" xfId="0" applyNumberFormat="1" applyFont="1" applyFill="1" applyBorder="1" applyAlignment="1">
      <alignment horizontal="center" vertical="top" wrapText="1"/>
    </xf>
    <xf numFmtId="59" fontId="3" fillId="0" borderId="9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wrapText="1" indent="1"/>
    </xf>
    <xf numFmtId="0" fontId="3" fillId="0" borderId="4" xfId="0" applyFont="1" applyBorder="1" applyAlignment="1">
      <alignment horizontal="left" vertical="top" wrapText="1" indent="1"/>
    </xf>
    <xf numFmtId="0" fontId="10" fillId="0" borderId="4" xfId="0" applyFont="1" applyFill="1" applyBorder="1" applyAlignment="1">
      <alignment horizontal="left" wrapText="1" indent="1"/>
    </xf>
    <xf numFmtId="2" fontId="3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 indent="1"/>
    </xf>
    <xf numFmtId="0" fontId="3" fillId="0" borderId="4" xfId="0" applyFont="1" applyBorder="1" applyAlignment="1">
      <alignment vertical="top" wrapText="1"/>
    </xf>
    <xf numFmtId="3" fontId="10" fillId="0" borderId="4" xfId="0" applyNumberFormat="1" applyFont="1" applyFill="1" applyBorder="1" applyAlignment="1">
      <alignment horizontal="center"/>
    </xf>
    <xf numFmtId="188" fontId="10" fillId="0" borderId="7" xfId="0" applyNumberFormat="1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Border="1"/>
    <xf numFmtId="0" fontId="61" fillId="0" borderId="0" xfId="0" applyFont="1" applyFill="1"/>
    <xf numFmtId="0" fontId="61" fillId="6" borderId="0" xfId="0" applyFont="1" applyFill="1"/>
    <xf numFmtId="3" fontId="10" fillId="0" borderId="4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left"/>
    </xf>
    <xf numFmtId="0" fontId="3" fillId="0" borderId="28" xfId="0" applyFont="1" applyFill="1" applyBorder="1"/>
    <xf numFmtId="3" fontId="3" fillId="0" borderId="29" xfId="0" applyNumberFormat="1" applyFont="1" applyFill="1" applyBorder="1" applyAlignment="1">
      <alignment horizontal="center" wrapText="1"/>
    </xf>
    <xf numFmtId="60" fontId="58" fillId="0" borderId="3" xfId="0" applyNumberFormat="1" applyFont="1" applyFill="1" applyBorder="1" applyAlignment="1">
      <alignment horizontal="center" vertical="top" wrapText="1"/>
    </xf>
    <xf numFmtId="60" fontId="3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left" vertical="center" wrapText="1" indent="1"/>
    </xf>
    <xf numFmtId="60" fontId="3" fillId="9" borderId="3" xfId="0" applyNumberFormat="1" applyFont="1" applyFill="1" applyBorder="1" applyAlignment="1">
      <alignment horizontal="center" vertical="top" wrapText="1"/>
    </xf>
    <xf numFmtId="4" fontId="10" fillId="9" borderId="3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indent="1"/>
    </xf>
    <xf numFmtId="59" fontId="10" fillId="0" borderId="3" xfId="0" applyNumberFormat="1" applyFont="1" applyFill="1" applyBorder="1" applyAlignment="1">
      <alignment horizontal="center" vertical="top" wrapText="1"/>
    </xf>
    <xf numFmtId="59" fontId="3" fillId="0" borderId="3" xfId="0" applyNumberFormat="1" applyFont="1" applyFill="1" applyBorder="1" applyAlignment="1">
      <alignment horizontal="center" vertical="top" wrapText="1"/>
    </xf>
    <xf numFmtId="59" fontId="3" fillId="0" borderId="11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top" wrapText="1"/>
    </xf>
    <xf numFmtId="189" fontId="10" fillId="0" borderId="4" xfId="0" applyNumberFormat="1" applyFont="1" applyFill="1" applyBorder="1" applyAlignment="1">
      <alignment horizontal="center" vertical="top" wrapText="1"/>
    </xf>
    <xf numFmtId="189" fontId="3" fillId="0" borderId="4" xfId="1" applyNumberFormat="1" applyFont="1" applyFill="1" applyBorder="1" applyAlignment="1">
      <alignment horizontal="center" vertical="center" wrapText="1"/>
    </xf>
    <xf numFmtId="189" fontId="3" fillId="0" borderId="7" xfId="1" applyNumberFormat="1" applyFont="1" applyFill="1" applyBorder="1" applyAlignment="1">
      <alignment horizontal="center" vertical="center" wrapText="1"/>
    </xf>
    <xf numFmtId="189" fontId="10" fillId="0" borderId="5" xfId="0" applyNumberFormat="1" applyFont="1" applyFill="1" applyBorder="1" applyAlignment="1">
      <alignment horizontal="center" vertical="top" wrapText="1"/>
    </xf>
    <xf numFmtId="189" fontId="3" fillId="0" borderId="5" xfId="1" applyNumberFormat="1" applyFont="1" applyFill="1" applyBorder="1" applyAlignment="1">
      <alignment horizontal="center" vertical="center" wrapText="1"/>
    </xf>
    <xf numFmtId="189" fontId="3" fillId="0" borderId="9" xfId="1" applyNumberFormat="1" applyFont="1" applyFill="1" applyBorder="1" applyAlignment="1">
      <alignment horizontal="center" vertical="center" wrapText="1"/>
    </xf>
    <xf numFmtId="59" fontId="57" fillId="0" borderId="3" xfId="0" applyNumberFormat="1" applyFont="1" applyFill="1" applyBorder="1" applyAlignment="1">
      <alignment horizontal="center" vertical="top" wrapText="1"/>
    </xf>
    <xf numFmtId="59" fontId="58" fillId="0" borderId="3" xfId="0" applyNumberFormat="1" applyFont="1" applyFill="1" applyBorder="1" applyAlignment="1">
      <alignment horizontal="center" vertical="top" wrapText="1"/>
    </xf>
    <xf numFmtId="59" fontId="59" fillId="0" borderId="3" xfId="0" applyNumberFormat="1" applyFont="1" applyFill="1" applyBorder="1" applyAlignment="1">
      <alignment horizontal="center" vertical="center" wrapText="1"/>
    </xf>
    <xf numFmtId="59" fontId="59" fillId="0" borderId="3" xfId="0" applyNumberFormat="1" applyFont="1" applyFill="1" applyBorder="1" applyAlignment="1">
      <alignment horizontal="center" vertical="top" wrapText="1"/>
    </xf>
    <xf numFmtId="189" fontId="63" fillId="0" borderId="4" xfId="0" applyNumberFormat="1" applyFont="1" applyFill="1" applyBorder="1" applyAlignment="1">
      <alignment horizontal="center" vertical="center" wrapText="1"/>
    </xf>
    <xf numFmtId="189" fontId="59" fillId="0" borderId="4" xfId="1" applyNumberFormat="1" applyFont="1" applyFill="1" applyBorder="1" applyAlignment="1">
      <alignment horizontal="center" vertical="center" wrapText="1"/>
    </xf>
    <xf numFmtId="189" fontId="58" fillId="0" borderId="4" xfId="1" applyNumberFormat="1" applyFont="1" applyFill="1" applyBorder="1" applyAlignment="1">
      <alignment horizontal="center" vertical="center" wrapText="1"/>
    </xf>
    <xf numFmtId="189" fontId="58" fillId="0" borderId="7" xfId="1" applyNumberFormat="1" applyFont="1" applyFill="1" applyBorder="1" applyAlignment="1">
      <alignment horizontal="center" vertical="center" wrapText="1"/>
    </xf>
    <xf numFmtId="189" fontId="59" fillId="0" borderId="7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left" vertical="center"/>
    </xf>
    <xf numFmtId="0" fontId="64" fillId="0" borderId="28" xfId="0" applyFont="1" applyFill="1" applyBorder="1" applyAlignment="1">
      <alignment horizontal="left" vertical="center"/>
    </xf>
    <xf numFmtId="0" fontId="64" fillId="0" borderId="4" xfId="0" applyFont="1" applyFill="1" applyBorder="1" applyAlignment="1">
      <alignment vertical="center"/>
    </xf>
    <xf numFmtId="0" fontId="64" fillId="0" borderId="59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90" fontId="3" fillId="0" borderId="4" xfId="1" applyNumberFormat="1" applyFont="1" applyFill="1" applyBorder="1" applyAlignment="1">
      <alignment horizontal="center" vertical="center" wrapText="1"/>
    </xf>
    <xf numFmtId="189" fontId="10" fillId="0" borderId="4" xfId="1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wrapText="1" indent="1"/>
    </xf>
    <xf numFmtId="49" fontId="3" fillId="0" borderId="5" xfId="0" applyNumberFormat="1" applyFont="1" applyFill="1" applyBorder="1" applyAlignment="1">
      <alignment horizontal="left" wrapText="1" indent="1"/>
    </xf>
    <xf numFmtId="0" fontId="10" fillId="0" borderId="9" xfId="0" applyFont="1" applyFill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00FF"/>
      <color rgb="FF0066FF"/>
      <color rgb="FFFB79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เป้าหมาย</c:v>
                </c:pt>
              </c:strCache>
            </c:strRef>
          </c:tx>
          <c:dLbls>
            <c:dLbl>
              <c:idx val="0"/>
              <c:layout>
                <c:manualLayout>
                  <c:x val="-2.9920519203466278E-2"/>
                  <c:y val="-4.2588042588042566E-2"/>
                </c:manualLayout>
              </c:layout>
              <c:showVal val="1"/>
            </c:dLbl>
            <c:dLbl>
              <c:idx val="1"/>
              <c:layout>
                <c:manualLayout>
                  <c:x val="-4.301074635498281E-2"/>
                  <c:y val="-3.6036036036036036E-2"/>
                </c:manualLayout>
              </c:layout>
              <c:showVal val="1"/>
            </c:dLbl>
            <c:dLbl>
              <c:idx val="2"/>
              <c:layout>
                <c:manualLayout>
                  <c:x val="-5.4230941056282816E-2"/>
                  <c:y val="-3.6036036036036036E-2"/>
                </c:manualLayout>
              </c:layout>
              <c:showVal val="1"/>
            </c:dLbl>
            <c:dLbl>
              <c:idx val="3"/>
              <c:layout>
                <c:manualLayout>
                  <c:x val="-4.675081125541624E-2"/>
                  <c:y val="-3.9312039312039339E-2"/>
                </c:manualLayout>
              </c:layout>
              <c:showVal val="1"/>
            </c:dLbl>
            <c:dLbl>
              <c:idx val="4"/>
              <c:layout>
                <c:manualLayout>
                  <c:x val="-6.7321168207799167E-2"/>
                  <c:y val="-4.2588042588042566E-2"/>
                </c:manualLayout>
              </c:layout>
              <c:showVal val="1"/>
            </c:dLbl>
            <c:dLbl>
              <c:idx val="5"/>
              <c:layout>
                <c:manualLayout>
                  <c:x val="-5.6100973506499306E-2"/>
                  <c:y val="-3.9312039312039311E-2"/>
                </c:manualLayout>
              </c:layout>
              <c:showVal val="1"/>
            </c:dLbl>
            <c:showVal val="1"/>
          </c:dLbls>
          <c:cat>
            <c:numRef>
              <c:f>Sheet1!$B$2:$G$2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Sheet1!$B$3:$G$3</c:f>
              <c:numCache>
                <c:formatCode>t0.0</c:formatCode>
                <c:ptCount val="6"/>
                <c:pt idx="0">
                  <c:v>71</c:v>
                </c:pt>
                <c:pt idx="1">
                  <c:v>71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  <c:pt idx="5">
                  <c:v>73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ผลงาน</c:v>
                </c:pt>
              </c:strCache>
            </c:strRef>
          </c:tx>
          <c:dLbls>
            <c:dLbl>
              <c:idx val="0"/>
              <c:layout>
                <c:manualLayout>
                  <c:x val="-3.9270681454549601E-2"/>
                  <c:y val="4.5864045864045883E-2"/>
                </c:manualLayout>
              </c:layout>
              <c:showVal val="1"/>
            </c:dLbl>
            <c:showVal val="1"/>
          </c:dLbls>
          <c:cat>
            <c:numRef>
              <c:f>Sheet1!$B$2:$G$2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Sheet1!$B$4:$G$4</c:f>
              <c:numCache>
                <c:formatCode>General</c:formatCode>
                <c:ptCount val="6"/>
                <c:pt idx="0" formatCode="t0.00">
                  <c:v>70.959999999999994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ค่าเฉลี่ยประเทศ</c:v>
                </c:pt>
              </c:strCache>
            </c:strRef>
          </c:tx>
          <c:dLbls>
            <c:dLbl>
              <c:idx val="0"/>
              <c:layout>
                <c:manualLayout>
                  <c:x val="-3.7400649004332882E-2"/>
                  <c:y val="-4.2588042588042566E-2"/>
                </c:manualLayout>
              </c:layout>
              <c:showVal val="1"/>
            </c:dLbl>
            <c:dLbl>
              <c:idx val="1"/>
              <c:layout>
                <c:manualLayout>
                  <c:x val="-4.4880778805199494E-2"/>
                  <c:y val="-3.9312039312039374E-2"/>
                </c:manualLayout>
              </c:layout>
              <c:showVal val="1"/>
            </c:dLbl>
            <c:dLbl>
              <c:idx val="2"/>
              <c:layout>
                <c:manualLayout>
                  <c:x val="-3.9270681454549601E-2"/>
                  <c:y val="-3.276003276003276E-2"/>
                </c:manualLayout>
              </c:layout>
              <c:showVal val="1"/>
            </c:dLbl>
            <c:dLbl>
              <c:idx val="3"/>
              <c:layout>
                <c:manualLayout>
                  <c:x val="-4.1140713904766167E-2"/>
                  <c:y val="-3.276003276003276E-2"/>
                </c:manualLayout>
              </c:layout>
              <c:showVal val="1"/>
            </c:dLbl>
            <c:dLbl>
              <c:idx val="4"/>
              <c:layout>
                <c:manualLayout>
                  <c:x val="-4.675081125541624E-2"/>
                  <c:y val="-3.276003276003276E-2"/>
                </c:manualLayout>
              </c:layout>
              <c:showVal val="1"/>
            </c:dLbl>
            <c:dLbl>
              <c:idx val="5"/>
              <c:layout>
                <c:manualLayout>
                  <c:x val="-4.8620843705632646E-2"/>
                  <c:y val="-3.9312039312039374E-2"/>
                </c:manualLayout>
              </c:layout>
              <c:showVal val="1"/>
            </c:dLbl>
            <c:showVal val="1"/>
          </c:dLbls>
          <c:cat>
            <c:numRef>
              <c:f>Sheet1!$B$2:$G$2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Sheet1!$B$5:$G$5</c:f>
              <c:numCache>
                <c:formatCode>t0.00</c:formatCode>
                <c:ptCount val="6"/>
                <c:pt idx="0">
                  <c:v>69.5</c:v>
                </c:pt>
                <c:pt idx="1">
                  <c:v>69.599999999999994</c:v>
                </c:pt>
              </c:numCache>
            </c:numRef>
          </c:val>
        </c:ser>
        <c:dLbls>
          <c:showVal val="1"/>
        </c:dLbls>
        <c:marker val="1"/>
        <c:axId val="76863744"/>
        <c:axId val="75595776"/>
      </c:lineChart>
      <c:catAx>
        <c:axId val="76863744"/>
        <c:scaling>
          <c:orientation val="minMax"/>
        </c:scaling>
        <c:axPos val="b"/>
        <c:numFmt formatCode="t0" sourceLinked="1"/>
        <c:majorTickMark val="none"/>
        <c:tickLblPos val="nextTo"/>
        <c:crossAx val="75595776"/>
        <c:crosses val="autoZero"/>
        <c:auto val="1"/>
        <c:lblAlgn val="ctr"/>
        <c:lblOffset val="100"/>
      </c:catAx>
      <c:valAx>
        <c:axId val="75595776"/>
        <c:scaling>
          <c:orientation val="minMax"/>
        </c:scaling>
        <c:axPos val="l"/>
        <c:majorGridlines/>
        <c:numFmt formatCode="t0.0" sourceLinked="1"/>
        <c:majorTickMark val="none"/>
        <c:tickLblPos val="nextTo"/>
        <c:crossAx val="7686374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Sheet1!$B$99:$V$99</c:f>
              <c:strCache>
                <c:ptCount val="21"/>
                <c:pt idx="1">
                  <c:v>เจ้าพระยาฯ</c:v>
                </c:pt>
                <c:pt idx="2">
                  <c:v>สังฆราชฯ</c:v>
                </c:pt>
                <c:pt idx="3">
                  <c:v>รพ.อู่ทอง</c:v>
                </c:pt>
                <c:pt idx="4">
                  <c:v>รพ.เดิมบาง</c:v>
                </c:pt>
                <c:pt idx="5">
                  <c:v>รพ.ด่านช้าง</c:v>
                </c:pt>
                <c:pt idx="6">
                  <c:v>รพ.บางปลาม้า</c:v>
                </c:pt>
                <c:pt idx="7">
                  <c:v>รพ.ศรีประจันต์</c:v>
                </c:pt>
                <c:pt idx="8">
                  <c:v>รพ.ดอนเจดีย์</c:v>
                </c:pt>
                <c:pt idx="9">
                  <c:v>รพ.สามชุก</c:v>
                </c:pt>
                <c:pt idx="10">
                  <c:v>รพ.หนองหญ้าไซ</c:v>
                </c:pt>
                <c:pt idx="11">
                  <c:v>เมือง</c:v>
                </c:pt>
                <c:pt idx="12">
                  <c:v>สองพี่น้อง</c:v>
                </c:pt>
                <c:pt idx="13">
                  <c:v>อู่ทอง</c:v>
                </c:pt>
                <c:pt idx="14">
                  <c:v>เดิมบางฯ</c:v>
                </c:pt>
                <c:pt idx="15">
                  <c:v>ด่านช้าง</c:v>
                </c:pt>
                <c:pt idx="16">
                  <c:v>บางปลาม้า</c:v>
                </c:pt>
                <c:pt idx="17">
                  <c:v>ศรีประจันต์</c:v>
                </c:pt>
                <c:pt idx="18">
                  <c:v>ดอนเจดีย์</c:v>
                </c:pt>
                <c:pt idx="19">
                  <c:v>สามชุก</c:v>
                </c:pt>
                <c:pt idx="20">
                  <c:v>หนองหญ้าไซ</c:v>
                </c:pt>
              </c:strCache>
            </c:strRef>
          </c:cat>
          <c:val>
            <c:numRef>
              <c:f>Sheet1!$B$100:$V$100</c:f>
              <c:numCache>
                <c:formatCode>t0</c:formatCode>
                <c:ptCount val="21"/>
                <c:pt idx="1">
                  <c:v>95.860284605433378</c:v>
                </c:pt>
                <c:pt idx="2">
                  <c:v>100</c:v>
                </c:pt>
                <c:pt idx="3">
                  <c:v>100</c:v>
                </c:pt>
                <c:pt idx="4">
                  <c:v>99.465240641711233</c:v>
                </c:pt>
                <c:pt idx="5">
                  <c:v>98.854337152209496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91.273996509598604</c:v>
                </c:pt>
                <c:pt idx="13">
                  <c:v>38.125</c:v>
                </c:pt>
                <c:pt idx="14">
                  <c:v>100</c:v>
                </c:pt>
                <c:pt idx="15">
                  <c:v>89.89473684210526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93.805309734513273</c:v>
                </c:pt>
              </c:numCache>
            </c:numRef>
          </c:val>
        </c:ser>
        <c:dLbls>
          <c:showVal val="1"/>
        </c:dLbls>
        <c:shape val="box"/>
        <c:axId val="77581696"/>
        <c:axId val="77583488"/>
        <c:axId val="0"/>
      </c:bar3DChart>
      <c:catAx>
        <c:axId val="77581696"/>
        <c:scaling>
          <c:orientation val="minMax"/>
        </c:scaling>
        <c:axPos val="b"/>
        <c:majorTickMark val="none"/>
        <c:tickLblPos val="nextTo"/>
        <c:crossAx val="77583488"/>
        <c:crosses val="autoZero"/>
        <c:auto val="1"/>
        <c:lblAlgn val="ctr"/>
        <c:lblOffset val="100"/>
      </c:catAx>
      <c:valAx>
        <c:axId val="77583488"/>
        <c:scaling>
          <c:orientation val="minMax"/>
        </c:scaling>
        <c:delete val="1"/>
        <c:axPos val="l"/>
        <c:numFmt formatCode="t0" sourceLinked="1"/>
        <c:tickLblPos val="none"/>
        <c:crossAx val="77581696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Sheet1!$B$112:$U$112</c:f>
              <c:strCache>
                <c:ptCount val="20"/>
                <c:pt idx="0">
                  <c:v>เจ้าพระยาฯ</c:v>
                </c:pt>
                <c:pt idx="1">
                  <c:v>สังฆราชฯ</c:v>
                </c:pt>
                <c:pt idx="2">
                  <c:v>รพ.อู่ทอง</c:v>
                </c:pt>
                <c:pt idx="3">
                  <c:v>รพ.เดิมบาง</c:v>
                </c:pt>
                <c:pt idx="4">
                  <c:v>รพ.ด่านช้าง</c:v>
                </c:pt>
                <c:pt idx="5">
                  <c:v>รพ.บางปลาม้า</c:v>
                </c:pt>
                <c:pt idx="6">
                  <c:v>รพ.ศรีประจันต์</c:v>
                </c:pt>
                <c:pt idx="7">
                  <c:v>รพ.ดอนเจดีย์</c:v>
                </c:pt>
                <c:pt idx="8">
                  <c:v>รพ.สามชุก</c:v>
                </c:pt>
                <c:pt idx="9">
                  <c:v>รพ.หนองหญ้าไซ</c:v>
                </c:pt>
                <c:pt idx="10">
                  <c:v>เมือง</c:v>
                </c:pt>
                <c:pt idx="11">
                  <c:v>สองพี่น้อง</c:v>
                </c:pt>
                <c:pt idx="12">
                  <c:v>อู่ทอง</c:v>
                </c:pt>
                <c:pt idx="13">
                  <c:v>เดิมบางฯ</c:v>
                </c:pt>
                <c:pt idx="14">
                  <c:v>ด่านช้าง</c:v>
                </c:pt>
                <c:pt idx="15">
                  <c:v>บางปลาม้า</c:v>
                </c:pt>
                <c:pt idx="16">
                  <c:v>ศรีประจันต์</c:v>
                </c:pt>
                <c:pt idx="17">
                  <c:v>ดอนเจดีย์</c:v>
                </c:pt>
                <c:pt idx="18">
                  <c:v>สามชุก</c:v>
                </c:pt>
                <c:pt idx="19">
                  <c:v>หนองหญ้าไซ</c:v>
                </c:pt>
              </c:strCache>
            </c:strRef>
          </c:cat>
          <c:val>
            <c:numRef>
              <c:f>Sheet1!$B$113:$U$113</c:f>
              <c:numCache>
                <c:formatCode>0.0</c:formatCode>
                <c:ptCount val="20"/>
                <c:pt idx="0">
                  <c:v>86.994797919167667</c:v>
                </c:pt>
                <c:pt idx="1">
                  <c:v>95.378151260504197</c:v>
                </c:pt>
                <c:pt idx="2">
                  <c:v>90.491245136186777</c:v>
                </c:pt>
                <c:pt idx="3">
                  <c:v>91.708967851099828</c:v>
                </c:pt>
                <c:pt idx="4">
                  <c:v>86.554982817869416</c:v>
                </c:pt>
                <c:pt idx="5">
                  <c:v>95.550351288056206</c:v>
                </c:pt>
                <c:pt idx="6">
                  <c:v>92.429229756418692</c:v>
                </c:pt>
                <c:pt idx="7">
                  <c:v>93.240556660039758</c:v>
                </c:pt>
                <c:pt idx="8">
                  <c:v>92.790824685963955</c:v>
                </c:pt>
                <c:pt idx="9">
                  <c:v>93.060240963855421</c:v>
                </c:pt>
                <c:pt idx="10">
                  <c:v>91.661392405063296</c:v>
                </c:pt>
                <c:pt idx="11">
                  <c:v>93.441914096281351</c:v>
                </c:pt>
                <c:pt idx="12">
                  <c:v>94.023090095564271</c:v>
                </c:pt>
                <c:pt idx="13">
                  <c:v>89.332989513494923</c:v>
                </c:pt>
                <c:pt idx="14">
                  <c:v>94.015764364239786</c:v>
                </c:pt>
                <c:pt idx="15">
                  <c:v>91.53786104605777</c:v>
                </c:pt>
                <c:pt idx="16">
                  <c:v>91.763989032192541</c:v>
                </c:pt>
                <c:pt idx="17">
                  <c:v>82.405801671133531</c:v>
                </c:pt>
                <c:pt idx="18">
                  <c:v>94.751592356687894</c:v>
                </c:pt>
                <c:pt idx="19">
                  <c:v>91.331178372024681</c:v>
                </c:pt>
              </c:numCache>
            </c:numRef>
          </c:val>
        </c:ser>
        <c:dLbls>
          <c:showVal val="1"/>
        </c:dLbls>
        <c:shape val="box"/>
        <c:axId val="77623680"/>
        <c:axId val="77625216"/>
        <c:axId val="0"/>
      </c:bar3DChart>
      <c:catAx>
        <c:axId val="77623680"/>
        <c:scaling>
          <c:orientation val="minMax"/>
        </c:scaling>
        <c:axPos val="b"/>
        <c:majorTickMark val="none"/>
        <c:tickLblPos val="nextTo"/>
        <c:crossAx val="77625216"/>
        <c:crosses val="autoZero"/>
        <c:auto val="1"/>
        <c:lblAlgn val="ctr"/>
        <c:lblOffset val="100"/>
      </c:catAx>
      <c:valAx>
        <c:axId val="77625216"/>
        <c:scaling>
          <c:orientation val="minMax"/>
        </c:scaling>
        <c:delete val="1"/>
        <c:axPos val="l"/>
        <c:numFmt formatCode="0.0" sourceLinked="1"/>
        <c:tickLblPos val="none"/>
        <c:crossAx val="7762368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Sheet1!$B$127:$U$127</c:f>
              <c:strCache>
                <c:ptCount val="20"/>
                <c:pt idx="0">
                  <c:v>เจ้าพระยาฯ</c:v>
                </c:pt>
                <c:pt idx="1">
                  <c:v>สังฆราชฯ</c:v>
                </c:pt>
                <c:pt idx="2">
                  <c:v>รพ.อู่ทอง</c:v>
                </c:pt>
                <c:pt idx="3">
                  <c:v>รพ.เดิมบาง</c:v>
                </c:pt>
                <c:pt idx="4">
                  <c:v>รพ.ด่านช้าง</c:v>
                </c:pt>
                <c:pt idx="5">
                  <c:v>รพ.บางปลาม้า</c:v>
                </c:pt>
                <c:pt idx="6">
                  <c:v>รพ.ศรีประจันต์</c:v>
                </c:pt>
                <c:pt idx="7">
                  <c:v>รพ.ดอนเจดีย์</c:v>
                </c:pt>
                <c:pt idx="8">
                  <c:v>รพ.สามชุก</c:v>
                </c:pt>
                <c:pt idx="9">
                  <c:v>รพ.หนองหญ้าไซ</c:v>
                </c:pt>
                <c:pt idx="10">
                  <c:v>เมือง</c:v>
                </c:pt>
                <c:pt idx="11">
                  <c:v>สองพี่น้อง</c:v>
                </c:pt>
                <c:pt idx="12">
                  <c:v>อู่ทอง</c:v>
                </c:pt>
                <c:pt idx="13">
                  <c:v>เดิมบางฯ</c:v>
                </c:pt>
                <c:pt idx="14">
                  <c:v>ด่านช้าง</c:v>
                </c:pt>
                <c:pt idx="15">
                  <c:v>บางปลาม้า</c:v>
                </c:pt>
                <c:pt idx="16">
                  <c:v>ศรีประจันต์</c:v>
                </c:pt>
                <c:pt idx="17">
                  <c:v>ดอนเจดีย์</c:v>
                </c:pt>
                <c:pt idx="18">
                  <c:v>สามชุก</c:v>
                </c:pt>
                <c:pt idx="19">
                  <c:v>หนองหญ้าไซ</c:v>
                </c:pt>
              </c:strCache>
            </c:strRef>
          </c:cat>
          <c:val>
            <c:numRef>
              <c:f>Sheet1!$B$128:$U$128</c:f>
              <c:numCache>
                <c:formatCode>0.0</c:formatCode>
                <c:ptCount val="20"/>
                <c:pt idx="0">
                  <c:v>11.66</c:v>
                </c:pt>
                <c:pt idx="1">
                  <c:v>19.23</c:v>
                </c:pt>
                <c:pt idx="2">
                  <c:v>13.48</c:v>
                </c:pt>
                <c:pt idx="3">
                  <c:v>23.19</c:v>
                </c:pt>
                <c:pt idx="4">
                  <c:v>14.6</c:v>
                </c:pt>
                <c:pt idx="5">
                  <c:v>13.64</c:v>
                </c:pt>
                <c:pt idx="6">
                  <c:v>24.36</c:v>
                </c:pt>
                <c:pt idx="7">
                  <c:v>12.96</c:v>
                </c:pt>
                <c:pt idx="8">
                  <c:v>21.74</c:v>
                </c:pt>
                <c:pt idx="9">
                  <c:v>10.53</c:v>
                </c:pt>
                <c:pt idx="10">
                  <c:v>2.33</c:v>
                </c:pt>
                <c:pt idx="11">
                  <c:v>6.45</c:v>
                </c:pt>
                <c:pt idx="12">
                  <c:v>8.33</c:v>
                </c:pt>
                <c:pt idx="13">
                  <c:v>2.78</c:v>
                </c:pt>
                <c:pt idx="14">
                  <c:v>9.4600000000000009</c:v>
                </c:pt>
                <c:pt idx="15">
                  <c:v>32.14</c:v>
                </c:pt>
                <c:pt idx="16">
                  <c:v>9.3800000000000008</c:v>
                </c:pt>
                <c:pt idx="17">
                  <c:v>16.670000000000002</c:v>
                </c:pt>
                <c:pt idx="18">
                  <c:v>0</c:v>
                </c:pt>
                <c:pt idx="19">
                  <c:v>7.41</c:v>
                </c:pt>
              </c:numCache>
            </c:numRef>
          </c:val>
        </c:ser>
        <c:dLbls>
          <c:showVal val="1"/>
        </c:dLbls>
        <c:shape val="box"/>
        <c:axId val="77649408"/>
        <c:axId val="77650944"/>
        <c:axId val="0"/>
      </c:bar3DChart>
      <c:catAx>
        <c:axId val="77649408"/>
        <c:scaling>
          <c:orientation val="minMax"/>
        </c:scaling>
        <c:axPos val="b"/>
        <c:majorTickMark val="none"/>
        <c:tickLblPos val="nextTo"/>
        <c:crossAx val="77650944"/>
        <c:crosses val="autoZero"/>
        <c:auto val="1"/>
        <c:lblAlgn val="ctr"/>
        <c:lblOffset val="100"/>
      </c:catAx>
      <c:valAx>
        <c:axId val="77650944"/>
        <c:scaling>
          <c:orientation val="minMax"/>
        </c:scaling>
        <c:delete val="1"/>
        <c:axPos val="l"/>
        <c:numFmt formatCode="0.0" sourceLinked="1"/>
        <c:tickLblPos val="none"/>
        <c:crossAx val="7764940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autoTitleDeleted val="1"/>
    <c:plotArea>
      <c:layout>
        <c:manualLayout>
          <c:layoutTarget val="inner"/>
          <c:xMode val="edge"/>
          <c:yMode val="edge"/>
          <c:x val="2.2222222222222251E-2"/>
          <c:y val="4.9382716049382873E-2"/>
          <c:w val="0.93888888888888988"/>
          <c:h val="0.77586497767709173"/>
        </c:manualLayout>
      </c:layout>
      <c:lineChart>
        <c:grouping val="standard"/>
        <c:ser>
          <c:idx val="0"/>
          <c:order val="0"/>
          <c:tx>
            <c:strRef>
              <c:f>Sheet1!$A$140</c:f>
              <c:strCache>
                <c:ptCount val="1"/>
                <c:pt idx="0">
                  <c:v>ร้อยละของหญิงตั้งครรภ์อายุต่ำกว่า 20 ปี</c:v>
                </c:pt>
              </c:strCache>
            </c:strRef>
          </c:tx>
          <c:spPr>
            <a:ln w="47625"/>
          </c:spPr>
          <c:cat>
            <c:strRef>
              <c:f>Sheet1!$B$139:$D$139</c:f>
              <c:strCache>
                <c:ptCount val="3"/>
                <c:pt idx="0">
                  <c:v>ปี ๒๕๕๓</c:v>
                </c:pt>
                <c:pt idx="1">
                  <c:v>ปี ๒๕๕๔</c:v>
                </c:pt>
                <c:pt idx="2">
                  <c:v>ปี ๒๕๕๕</c:v>
                </c:pt>
              </c:strCache>
            </c:strRef>
          </c:cat>
          <c:val>
            <c:numRef>
              <c:f>Sheet1!$B$140:$D$140</c:f>
              <c:numCache>
                <c:formatCode>t0.00</c:formatCode>
                <c:ptCount val="3"/>
                <c:pt idx="0">
                  <c:v>21.22</c:v>
                </c:pt>
                <c:pt idx="1">
                  <c:v>21.26</c:v>
                </c:pt>
                <c:pt idx="2">
                  <c:v>21.33</c:v>
                </c:pt>
              </c:numCache>
            </c:numRef>
          </c:val>
        </c:ser>
        <c:dLbls>
          <c:showVal val="1"/>
        </c:dLbls>
        <c:marker val="1"/>
        <c:axId val="77836288"/>
        <c:axId val="77837824"/>
      </c:lineChart>
      <c:catAx>
        <c:axId val="77836288"/>
        <c:scaling>
          <c:orientation val="minMax"/>
        </c:scaling>
        <c:axPos val="b"/>
        <c:majorTickMark val="none"/>
        <c:tickLblPos val="nextTo"/>
        <c:crossAx val="77837824"/>
        <c:crosses val="autoZero"/>
        <c:auto val="1"/>
        <c:lblAlgn val="ctr"/>
        <c:lblOffset val="100"/>
      </c:catAx>
      <c:valAx>
        <c:axId val="77837824"/>
        <c:scaling>
          <c:orientation val="minMax"/>
        </c:scaling>
        <c:delete val="1"/>
        <c:axPos val="l"/>
        <c:numFmt formatCode="t0.00" sourceLinked="1"/>
        <c:tickLblPos val="none"/>
        <c:crossAx val="7783628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noFill/>
    <a:ln>
      <a:noFill/>
    </a:ln>
  </c:spPr>
  <c:txPr>
    <a:bodyPr/>
    <a:lstStyle/>
    <a:p>
      <a:pPr>
        <a:defRPr sz="1800"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Sheet1!$B$7:$G$7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Sheet1!$B$8:$G$8</c:f>
              <c:numCache>
                <c:formatCode>t0.0</c:formatCod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ผลงาน</c:v>
                </c:pt>
              </c:strCache>
            </c:strRef>
          </c:tx>
          <c:cat>
            <c:numRef>
              <c:f>Sheet1!$B$7:$G$7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Sheet1!$B$9:$G$9</c:f>
              <c:numCache>
                <c:formatCode>General</c:formatCode>
                <c:ptCount val="6"/>
                <c:pt idx="0" formatCode="t0.00">
                  <c:v>77.2</c:v>
                </c:pt>
              </c:numCache>
            </c:numRef>
          </c:val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ค่าเฉลี่ยประเทศ</c:v>
                </c:pt>
              </c:strCache>
            </c:strRef>
          </c:tx>
          <c:cat>
            <c:numRef>
              <c:f>Sheet1!$B$7:$G$7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Sheet1!$B$10:$G$10</c:f>
              <c:numCache>
                <c:formatCode>t0.00</c:formatCode>
                <c:ptCount val="6"/>
                <c:pt idx="0">
                  <c:v>76.3</c:v>
                </c:pt>
                <c:pt idx="1">
                  <c:v>76.900000000000006</c:v>
                </c:pt>
              </c:numCache>
            </c:numRef>
          </c:val>
        </c:ser>
        <c:marker val="1"/>
        <c:axId val="77267328"/>
        <c:axId val="77268864"/>
      </c:lineChart>
      <c:catAx>
        <c:axId val="77267328"/>
        <c:scaling>
          <c:orientation val="minMax"/>
        </c:scaling>
        <c:axPos val="b"/>
        <c:numFmt formatCode="t0" sourceLinked="1"/>
        <c:tickLblPos val="nextTo"/>
        <c:crossAx val="77268864"/>
        <c:crosses val="autoZero"/>
        <c:auto val="1"/>
        <c:lblAlgn val="ctr"/>
        <c:lblOffset val="100"/>
      </c:catAx>
      <c:valAx>
        <c:axId val="77268864"/>
        <c:scaling>
          <c:orientation val="minMax"/>
        </c:scaling>
        <c:axPos val="l"/>
        <c:majorGridlines/>
        <c:numFmt formatCode="t0.0" sourceLinked="1"/>
        <c:tickLblPos val="nextTo"/>
        <c:crossAx val="77267328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0"/>
          <c:order val="0"/>
          <c:tx>
            <c:strRef>
              <c:f>Sheet1!$A$12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Sheet1!$B$11:$G$11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Sheet1!$B$12:$G$12</c:f>
              <c:numCache>
                <c:formatCode>t0.0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ผลงาน</c:v>
                </c:pt>
              </c:strCache>
            </c:strRef>
          </c:tx>
          <c:cat>
            <c:numRef>
              <c:f>Sheet1!$B$11:$G$11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Sheet1!$B$13:$G$13</c:f>
              <c:numCache>
                <c:formatCode>t0.00</c:formatCode>
                <c:ptCount val="6"/>
                <c:pt idx="0">
                  <c:v>1.94</c:v>
                </c:pt>
                <c:pt idx="1">
                  <c:v>7.03</c:v>
                </c:pt>
              </c:numCache>
            </c:numRef>
          </c:val>
        </c:ser>
        <c:marker val="1"/>
        <c:axId val="77288960"/>
        <c:axId val="77290496"/>
      </c:lineChart>
      <c:catAx>
        <c:axId val="77288960"/>
        <c:scaling>
          <c:orientation val="minMax"/>
        </c:scaling>
        <c:axPos val="b"/>
        <c:numFmt formatCode="t0" sourceLinked="1"/>
        <c:tickLblPos val="nextTo"/>
        <c:crossAx val="77290496"/>
        <c:crosses val="autoZero"/>
        <c:auto val="1"/>
        <c:lblAlgn val="ctr"/>
        <c:lblOffset val="100"/>
      </c:catAx>
      <c:valAx>
        <c:axId val="77290496"/>
        <c:scaling>
          <c:orientation val="minMax"/>
        </c:scaling>
        <c:axPos val="l"/>
        <c:majorGridlines/>
        <c:numFmt formatCode="t0.0" sourceLinked="1"/>
        <c:tickLblPos val="nextTo"/>
        <c:crossAx val="7728896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0"/>
          <c:order val="0"/>
          <c:tx>
            <c:strRef>
              <c:f>Sheet1!$A$16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Sheet1!$B$15:$G$15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Sheet1!$B$16:$G$16</c:f>
              <c:numCache>
                <c:formatCode>t0.0</c:formatCode>
                <c:ptCount val="6"/>
                <c:pt idx="0">
                  <c:v>8</c:v>
                </c:pt>
                <c:pt idx="1">
                  <c:v>7.8</c:v>
                </c:pt>
                <c:pt idx="2">
                  <c:v>7.5</c:v>
                </c:pt>
                <c:pt idx="3">
                  <c:v>7.2</c:v>
                </c:pt>
                <c:pt idx="4">
                  <c:v>7</c:v>
                </c:pt>
                <c:pt idx="5">
                  <c:v>6.8</c:v>
                </c:pt>
              </c:numCache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ผลงาน</c:v>
                </c:pt>
              </c:strCache>
            </c:strRef>
          </c:tx>
          <c:cat>
            <c:numRef>
              <c:f>Sheet1!$B$15:$G$15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Sheet1!$B$17:$G$17</c:f>
              <c:numCache>
                <c:formatCode>t0.00</c:formatCode>
                <c:ptCount val="6"/>
                <c:pt idx="0">
                  <c:v>7.64</c:v>
                </c:pt>
                <c:pt idx="1">
                  <c:v>8.44</c:v>
                </c:pt>
              </c:numCache>
            </c:numRef>
          </c:val>
        </c:ser>
        <c:marker val="1"/>
        <c:axId val="77326976"/>
        <c:axId val="77332864"/>
      </c:lineChart>
      <c:catAx>
        <c:axId val="77326976"/>
        <c:scaling>
          <c:orientation val="minMax"/>
        </c:scaling>
        <c:axPos val="b"/>
        <c:numFmt formatCode="t0" sourceLinked="1"/>
        <c:tickLblPos val="nextTo"/>
        <c:crossAx val="77332864"/>
        <c:crosses val="autoZero"/>
        <c:auto val="1"/>
        <c:lblAlgn val="ctr"/>
        <c:lblOffset val="100"/>
      </c:catAx>
      <c:valAx>
        <c:axId val="77332864"/>
        <c:scaling>
          <c:orientation val="minMax"/>
        </c:scaling>
        <c:axPos val="l"/>
        <c:majorGridlines/>
        <c:numFmt formatCode="t0.0" sourceLinked="1"/>
        <c:tickLblPos val="nextTo"/>
        <c:crossAx val="7732697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AngAx val="1"/>
    </c:view3D>
    <c:plotArea>
      <c:layout>
        <c:manualLayout>
          <c:layoutTarget val="inner"/>
          <c:xMode val="edge"/>
          <c:yMode val="edge"/>
          <c:x val="4.1219594386144774E-2"/>
          <c:y val="6.4984642877087162E-2"/>
          <c:w val="0.93949167746436923"/>
          <c:h val="0.85429959552928414"/>
        </c:manualLayout>
      </c:layout>
      <c:bar3DChart>
        <c:barDir val="col"/>
        <c:grouping val="clustered"/>
        <c:ser>
          <c:idx val="0"/>
          <c:order val="0"/>
          <c:tx>
            <c:strRef>
              <c:f>Sheet1!$A$25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Sheet1!$B$24:$G$24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Sheet1!$B$25:$G$25</c:f>
              <c:numCache>
                <c:formatCode>t0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ผลงาน</c:v>
                </c:pt>
              </c:strCache>
            </c:strRef>
          </c:tx>
          <c:cat>
            <c:numRef>
              <c:f>Sheet1!$B$24:$G$24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Sheet1!$B$26:$G$26</c:f>
              <c:numCache>
                <c:formatCode>General</c:formatCode>
                <c:ptCount val="6"/>
                <c:pt idx="0" formatCode="t0">
                  <c:v>1</c:v>
                </c:pt>
              </c:numCache>
            </c:numRef>
          </c:val>
        </c:ser>
        <c:shape val="box"/>
        <c:axId val="77365632"/>
        <c:axId val="77367168"/>
        <c:axId val="0"/>
      </c:bar3DChart>
      <c:catAx>
        <c:axId val="77365632"/>
        <c:scaling>
          <c:orientation val="minMax"/>
        </c:scaling>
        <c:axPos val="b"/>
        <c:numFmt formatCode="t0" sourceLinked="1"/>
        <c:tickLblPos val="nextTo"/>
        <c:crossAx val="77367168"/>
        <c:crosses val="autoZero"/>
        <c:auto val="1"/>
        <c:lblAlgn val="ctr"/>
        <c:lblOffset val="100"/>
      </c:catAx>
      <c:valAx>
        <c:axId val="7736716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t0" sourceLinked="1"/>
        <c:tickLblPos val="nextTo"/>
        <c:crossAx val="77365632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Sheet1!$A$29</c:f>
              <c:strCache>
                <c:ptCount val="1"/>
                <c:pt idx="0">
                  <c:v>ระดับประเทศ</c:v>
                </c:pt>
              </c:strCache>
            </c:strRef>
          </c:tx>
          <c:cat>
            <c:numRef>
              <c:f>Sheet1!$B$28:$G$28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Sheet1!$B$29:$G$29</c:f>
              <c:numCache>
                <c:formatCode>t0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ผลงาน</c:v>
                </c:pt>
              </c:strCache>
            </c:strRef>
          </c:tx>
          <c:spPr>
            <a:solidFill>
              <a:srgbClr val="0066FF"/>
            </a:solidFill>
          </c:spPr>
          <c:cat>
            <c:numRef>
              <c:f>Sheet1!$B$28:$G$28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Sheet1!$B$30:$G$30</c:f>
              <c:numCache>
                <c:formatCode>t0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ระดับนานาชาติ</c:v>
                </c:pt>
              </c:strCache>
            </c:strRef>
          </c:tx>
          <c:cat>
            <c:numRef>
              <c:f>Sheet1!$B$28:$G$28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Sheet1!$B$31:$G$31</c:f>
              <c:numCache>
                <c:formatCode>t0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Sheet1!$A$32</c:f>
              <c:strCache>
                <c:ptCount val="1"/>
                <c:pt idx="0">
                  <c:v>ผลงาน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Sheet1!$B$28:$G$28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Sheet1!$B$32:$G$32</c:f>
              <c:numCache>
                <c:formatCode>t0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77406976"/>
        <c:axId val="77408512"/>
        <c:axId val="0"/>
      </c:bar3DChart>
      <c:catAx>
        <c:axId val="77406976"/>
        <c:scaling>
          <c:orientation val="minMax"/>
        </c:scaling>
        <c:axPos val="b"/>
        <c:numFmt formatCode="t0" sourceLinked="1"/>
        <c:majorTickMark val="none"/>
        <c:tickLblPos val="nextTo"/>
        <c:crossAx val="77408512"/>
        <c:crosses val="autoZero"/>
        <c:auto val="1"/>
        <c:lblAlgn val="ctr"/>
        <c:lblOffset val="100"/>
      </c:catAx>
      <c:valAx>
        <c:axId val="77408512"/>
        <c:scaling>
          <c:orientation val="minMax"/>
        </c:scaling>
        <c:axPos val="l"/>
        <c:numFmt formatCode="t0" sourceLinked="1"/>
        <c:majorTickMark val="none"/>
        <c:tickLblPos val="nextTo"/>
        <c:crossAx val="77406976"/>
        <c:crosses val="autoZero"/>
        <c:crossBetween val="between"/>
      </c:valAx>
    </c:plotArea>
    <c:legend>
      <c:legendPos val="b"/>
    </c:legend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Sheet1!$A$62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Sheet1!$B$61:$G$61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Sheet1!$B$62:$G$62</c:f>
              <c:numCache>
                <c:formatCode>t0.00</c:formatCode>
                <c:ptCount val="6"/>
                <c:pt idx="0">
                  <c:v>80</c:v>
                </c:pt>
                <c:pt idx="1">
                  <c:v>80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</c:numCache>
            </c:numRef>
          </c:val>
        </c:ser>
        <c:ser>
          <c:idx val="1"/>
          <c:order val="1"/>
          <c:tx>
            <c:strRef>
              <c:f>Sheet1!$A$63</c:f>
              <c:strCache>
                <c:ptCount val="1"/>
                <c:pt idx="0">
                  <c:v>ผลงาน</c:v>
                </c:pt>
              </c:strCache>
            </c:strRef>
          </c:tx>
          <c:cat>
            <c:numRef>
              <c:f>Sheet1!$B$61:$G$61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Sheet1!$B$63:$G$63</c:f>
              <c:numCache>
                <c:formatCode>t0.00</c:formatCode>
                <c:ptCount val="6"/>
                <c:pt idx="0">
                  <c:v>84.5</c:v>
                </c:pt>
                <c:pt idx="1">
                  <c:v>99.91</c:v>
                </c:pt>
              </c:numCache>
            </c:numRef>
          </c:val>
        </c:ser>
        <c:dLbls>
          <c:showVal val="1"/>
        </c:dLbls>
        <c:marker val="1"/>
        <c:axId val="77472128"/>
        <c:axId val="77473664"/>
      </c:lineChart>
      <c:catAx>
        <c:axId val="77472128"/>
        <c:scaling>
          <c:orientation val="minMax"/>
        </c:scaling>
        <c:axPos val="b"/>
        <c:numFmt formatCode="t0" sourceLinked="1"/>
        <c:majorTickMark val="none"/>
        <c:tickLblPos val="nextTo"/>
        <c:crossAx val="77473664"/>
        <c:crosses val="autoZero"/>
        <c:auto val="1"/>
        <c:lblAlgn val="ctr"/>
        <c:lblOffset val="100"/>
      </c:catAx>
      <c:valAx>
        <c:axId val="7747366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t0.00" sourceLinked="1"/>
        <c:majorTickMark val="none"/>
        <c:tickLblPos val="nextTo"/>
        <c:crossAx val="77472128"/>
        <c:crosses val="autoZero"/>
        <c:crossBetween val="between"/>
      </c:valAx>
    </c:plotArea>
    <c:plotVisOnly val="1"/>
  </c:chart>
  <c:spPr>
    <a:noFill/>
    <a:ln>
      <a:noFill/>
    </a:ln>
  </c:spPr>
  <c:txPr>
    <a:bodyPr/>
    <a:lstStyle/>
    <a:p>
      <a:pPr>
        <a:defRPr sz="2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0"/>
          <c:order val="0"/>
          <c:tx>
            <c:strRef>
              <c:f>Sheet1!$A$70</c:f>
              <c:strCache>
                <c:ptCount val="1"/>
                <c:pt idx="0">
                  <c:v>เป้าหมาย</c:v>
                </c:pt>
              </c:strCache>
            </c:strRef>
          </c:tx>
          <c:cat>
            <c:numRef>
              <c:f>Sheet1!$B$69:$G$69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Sheet1!$B$70:$G$70</c:f>
              <c:numCache>
                <c:formatCode>t0.00</c:formatCode>
                <c:ptCount val="6"/>
                <c:pt idx="0">
                  <c:v>75</c:v>
                </c:pt>
                <c:pt idx="1">
                  <c:v>80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</c:numCache>
            </c:numRef>
          </c:val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โรคความดันโลหิตสูง</c:v>
                </c:pt>
              </c:strCache>
            </c:strRef>
          </c:tx>
          <c:cat>
            <c:numRef>
              <c:f>Sheet1!$B$69:$G$69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Sheet1!$B$71:$G$71</c:f>
              <c:numCache>
                <c:formatCode>t0</c:formatCode>
                <c:ptCount val="6"/>
                <c:pt idx="0" formatCode="t0.00">
                  <c:v>66</c:v>
                </c:pt>
              </c:numCache>
            </c:numRef>
          </c:val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โรคเบาหวาน</c:v>
                </c:pt>
              </c:strCache>
            </c:strRef>
          </c:tx>
          <c:cat>
            <c:numRef>
              <c:f>Sheet1!$B$69:$G$69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Sheet1!$B$72:$G$72</c:f>
              <c:numCache>
                <c:formatCode>t0</c:formatCode>
                <c:ptCount val="6"/>
                <c:pt idx="0" formatCode="t0.00">
                  <c:v>70.2</c:v>
                </c:pt>
              </c:numCache>
            </c:numRef>
          </c:val>
        </c:ser>
        <c:ser>
          <c:idx val="3"/>
          <c:order val="3"/>
          <c:tx>
            <c:strRef>
              <c:f>Sheet1!$A$73</c:f>
              <c:strCache>
                <c:ptCount val="1"/>
                <c:pt idx="0">
                  <c:v>โรคหัวใจและหลอดเลือด</c:v>
                </c:pt>
              </c:strCache>
            </c:strRef>
          </c:tx>
          <c:cat>
            <c:numRef>
              <c:f>Sheet1!$B$69:$G$69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Sheet1!$B$73:$G$73</c:f>
              <c:numCache>
                <c:formatCode>t0</c:formatCode>
                <c:ptCount val="6"/>
                <c:pt idx="0" formatCode="t0.00">
                  <c:v>51.2</c:v>
                </c:pt>
              </c:numCache>
            </c:numRef>
          </c:val>
        </c:ser>
        <c:ser>
          <c:idx val="4"/>
          <c:order val="4"/>
          <c:tx>
            <c:strRef>
              <c:f>Sheet1!$A$74</c:f>
              <c:strCache>
                <c:ptCount val="1"/>
                <c:pt idx="0">
                  <c:v>โรคหลอดเลือดสมอง</c:v>
                </c:pt>
              </c:strCache>
            </c:strRef>
          </c:tx>
          <c:cat>
            <c:numRef>
              <c:f>Sheet1!$B$69:$G$69</c:f>
              <c:numCache>
                <c:formatCode>t0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Sheet1!$B$74:$G$74</c:f>
              <c:numCache>
                <c:formatCode>General</c:formatCode>
                <c:ptCount val="6"/>
                <c:pt idx="0" formatCode="t0.00">
                  <c:v>55.6</c:v>
                </c:pt>
              </c:numCache>
            </c:numRef>
          </c:val>
        </c:ser>
        <c:marker val="1"/>
        <c:axId val="77503104"/>
        <c:axId val="77525376"/>
      </c:lineChart>
      <c:catAx>
        <c:axId val="77503104"/>
        <c:scaling>
          <c:orientation val="minMax"/>
        </c:scaling>
        <c:axPos val="b"/>
        <c:numFmt formatCode="t0" sourceLinked="1"/>
        <c:tickLblPos val="nextTo"/>
        <c:crossAx val="77525376"/>
        <c:crosses val="autoZero"/>
        <c:auto val="1"/>
        <c:lblAlgn val="ctr"/>
        <c:lblOffset val="100"/>
      </c:catAx>
      <c:valAx>
        <c:axId val="77525376"/>
        <c:scaling>
          <c:orientation val="minMax"/>
        </c:scaling>
        <c:axPos val="l"/>
        <c:majorGridlines/>
        <c:numFmt formatCode="t0.00" sourceLinked="1"/>
        <c:tickLblPos val="nextTo"/>
        <c:crossAx val="77503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Sheet1!$A$94</c:f>
              <c:strCache>
                <c:ptCount val="1"/>
                <c:pt idx="0">
                  <c:v>ฝากครรภ์ครบตามเกณฑ์</c:v>
                </c:pt>
              </c:strCache>
            </c:strRef>
          </c:tx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9"/>
            <c:spPr>
              <a:solidFill>
                <a:srgbClr val="0000FF"/>
              </a:solidFill>
            </c:spPr>
          </c:dPt>
          <c:cat>
            <c:strRef>
              <c:f>Sheet1!$B$93:$L$93</c:f>
              <c:strCache>
                <c:ptCount val="11"/>
                <c:pt idx="0">
                  <c:v>จังหวัด</c:v>
                </c:pt>
                <c:pt idx="1">
                  <c:v>เมือง</c:v>
                </c:pt>
                <c:pt idx="2">
                  <c:v>สองพี่น้อง</c:v>
                </c:pt>
                <c:pt idx="3">
                  <c:v>อู่ทอง</c:v>
                </c:pt>
                <c:pt idx="4">
                  <c:v>เดิมบางฯ</c:v>
                </c:pt>
                <c:pt idx="5">
                  <c:v>ด่านช้าง</c:v>
                </c:pt>
                <c:pt idx="6">
                  <c:v>บางปลาม้า</c:v>
                </c:pt>
                <c:pt idx="7">
                  <c:v>ศรีประจันต์</c:v>
                </c:pt>
                <c:pt idx="8">
                  <c:v>ดอนเจดีย์</c:v>
                </c:pt>
                <c:pt idx="9">
                  <c:v>สามชุก</c:v>
                </c:pt>
                <c:pt idx="10">
                  <c:v>หนองหญ้าไซ</c:v>
                </c:pt>
              </c:strCache>
            </c:strRef>
          </c:cat>
          <c:val>
            <c:numRef>
              <c:f>Sheet1!$B$94:$L$94</c:f>
              <c:numCache>
                <c:formatCode>t0.00</c:formatCode>
                <c:ptCount val="11"/>
                <c:pt idx="0">
                  <c:v>48.378209142141515</c:v>
                </c:pt>
                <c:pt idx="1">
                  <c:v>50.03111387678905</c:v>
                </c:pt>
                <c:pt idx="2">
                  <c:v>52.008456659619448</c:v>
                </c:pt>
                <c:pt idx="3">
                  <c:v>40.730067243035542</c:v>
                </c:pt>
                <c:pt idx="4">
                  <c:v>41.157556270096464</c:v>
                </c:pt>
                <c:pt idx="5">
                  <c:v>47.985347985347985</c:v>
                </c:pt>
                <c:pt idx="6">
                  <c:v>36.086956521739133</c:v>
                </c:pt>
                <c:pt idx="7">
                  <c:v>50.274725274725277</c:v>
                </c:pt>
                <c:pt idx="8">
                  <c:v>44.017094017094017</c:v>
                </c:pt>
                <c:pt idx="9">
                  <c:v>63.781321184510247</c:v>
                </c:pt>
                <c:pt idx="10">
                  <c:v>33.333333333333336</c:v>
                </c:pt>
              </c:numCache>
            </c:numRef>
          </c:val>
        </c:ser>
        <c:dLbls>
          <c:showVal val="1"/>
        </c:dLbls>
        <c:shape val="box"/>
        <c:axId val="77551488"/>
        <c:axId val="77553024"/>
        <c:axId val="0"/>
      </c:bar3DChart>
      <c:catAx>
        <c:axId val="77551488"/>
        <c:scaling>
          <c:orientation val="minMax"/>
        </c:scaling>
        <c:axPos val="b"/>
        <c:majorTickMark val="none"/>
        <c:tickLblPos val="nextTo"/>
        <c:crossAx val="77553024"/>
        <c:crosses val="autoZero"/>
        <c:auto val="1"/>
        <c:lblAlgn val="ctr"/>
        <c:lblOffset val="100"/>
      </c:catAx>
      <c:valAx>
        <c:axId val="77553024"/>
        <c:scaling>
          <c:orientation val="minMax"/>
        </c:scaling>
        <c:delete val="1"/>
        <c:axPos val="l"/>
        <c:numFmt formatCode="t0.00" sourceLinked="1"/>
        <c:majorTickMark val="none"/>
        <c:tickLblPos val="none"/>
        <c:crossAx val="77551488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8283</xdr:colOff>
      <xdr:row>127</xdr:row>
      <xdr:rowOff>436650</xdr:rowOff>
    </xdr:from>
    <xdr:to>
      <xdr:col>14</xdr:col>
      <xdr:colOff>83508</xdr:colOff>
      <xdr:row>132</xdr:row>
      <xdr:rowOff>223631</xdr:rowOff>
    </xdr:to>
    <xdr:sp macro="" textlink="">
      <xdr:nvSpPr>
        <xdr:cNvPr id="2" name="วงเล็บปีกกาขวา 1"/>
        <xdr:cNvSpPr/>
      </xdr:nvSpPr>
      <xdr:spPr>
        <a:xfrm>
          <a:off x="8847483" y="39517725"/>
          <a:ext cx="75225" cy="12157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2857</xdr:colOff>
      <xdr:row>134</xdr:row>
      <xdr:rowOff>1714</xdr:rowOff>
    </xdr:from>
    <xdr:to>
      <xdr:col>14</xdr:col>
      <xdr:colOff>87682</xdr:colOff>
      <xdr:row>135</xdr:row>
      <xdr:rowOff>225345</xdr:rowOff>
    </xdr:to>
    <xdr:sp macro="" textlink="">
      <xdr:nvSpPr>
        <xdr:cNvPr id="3" name="วงเล็บปีกกาขวา 2"/>
        <xdr:cNvSpPr/>
      </xdr:nvSpPr>
      <xdr:spPr>
        <a:xfrm>
          <a:off x="8842057" y="41178289"/>
          <a:ext cx="84825" cy="6617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400050</xdr:colOff>
      <xdr:row>136</xdr:row>
      <xdr:rowOff>19050</xdr:rowOff>
    </xdr:from>
    <xdr:to>
      <xdr:col>14</xdr:col>
      <xdr:colOff>71071</xdr:colOff>
      <xdr:row>139</xdr:row>
      <xdr:rowOff>19050</xdr:rowOff>
    </xdr:to>
    <xdr:sp macro="" textlink="">
      <xdr:nvSpPr>
        <xdr:cNvPr id="4" name="วงเล็บปีกกาขวา 3"/>
        <xdr:cNvSpPr/>
      </xdr:nvSpPr>
      <xdr:spPr>
        <a:xfrm>
          <a:off x="8829675" y="41890950"/>
          <a:ext cx="80596" cy="914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229</xdr:row>
      <xdr:rowOff>0</xdr:rowOff>
    </xdr:from>
    <xdr:to>
      <xdr:col>14</xdr:col>
      <xdr:colOff>95250</xdr:colOff>
      <xdr:row>231</xdr:row>
      <xdr:rowOff>241788</xdr:rowOff>
    </xdr:to>
    <xdr:sp macro="" textlink="">
      <xdr:nvSpPr>
        <xdr:cNvPr id="5" name="วงเล็บปีกกาขวา 4"/>
        <xdr:cNvSpPr/>
      </xdr:nvSpPr>
      <xdr:spPr>
        <a:xfrm>
          <a:off x="8839200" y="67856100"/>
          <a:ext cx="95250" cy="87043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232</xdr:row>
      <xdr:rowOff>0</xdr:rowOff>
    </xdr:from>
    <xdr:to>
      <xdr:col>14</xdr:col>
      <xdr:colOff>95250</xdr:colOff>
      <xdr:row>236</xdr:row>
      <xdr:rowOff>227135</xdr:rowOff>
    </xdr:to>
    <xdr:sp macro="" textlink="">
      <xdr:nvSpPr>
        <xdr:cNvPr id="6" name="วงเล็บปีกกาขวา 5"/>
        <xdr:cNvSpPr/>
      </xdr:nvSpPr>
      <xdr:spPr>
        <a:xfrm>
          <a:off x="8839200" y="68722875"/>
          <a:ext cx="95250" cy="12653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6371</xdr:colOff>
      <xdr:row>237</xdr:row>
      <xdr:rowOff>18381</xdr:rowOff>
    </xdr:from>
    <xdr:to>
      <xdr:col>14</xdr:col>
      <xdr:colOff>94294</xdr:colOff>
      <xdr:row>241</xdr:row>
      <xdr:rowOff>232932</xdr:rowOff>
    </xdr:to>
    <xdr:sp macro="" textlink="">
      <xdr:nvSpPr>
        <xdr:cNvPr id="7" name="วงเล็บปีกกาขวา 6"/>
        <xdr:cNvSpPr/>
      </xdr:nvSpPr>
      <xdr:spPr>
        <a:xfrm>
          <a:off x="8845571" y="70017606"/>
          <a:ext cx="87923" cy="137660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66675</xdr:colOff>
      <xdr:row>164</xdr:row>
      <xdr:rowOff>0</xdr:rowOff>
    </xdr:from>
    <xdr:to>
      <xdr:col>14</xdr:col>
      <xdr:colOff>171450</xdr:colOff>
      <xdr:row>166</xdr:row>
      <xdr:rowOff>704850</xdr:rowOff>
    </xdr:to>
    <xdr:sp macro="" textlink="">
      <xdr:nvSpPr>
        <xdr:cNvPr id="8" name="วงเล็บปีกกาขวา 7"/>
        <xdr:cNvSpPr/>
      </xdr:nvSpPr>
      <xdr:spPr>
        <a:xfrm>
          <a:off x="8905875" y="50673000"/>
          <a:ext cx="104775" cy="1200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19050</xdr:colOff>
      <xdr:row>185</xdr:row>
      <xdr:rowOff>28575</xdr:rowOff>
    </xdr:from>
    <xdr:to>
      <xdr:col>14</xdr:col>
      <xdr:colOff>123825</xdr:colOff>
      <xdr:row>187</xdr:row>
      <xdr:rowOff>180976</xdr:rowOff>
    </xdr:to>
    <xdr:sp macro="" textlink="">
      <xdr:nvSpPr>
        <xdr:cNvPr id="9" name="วงเล็บปีกกาขวา 8"/>
        <xdr:cNvSpPr/>
      </xdr:nvSpPr>
      <xdr:spPr>
        <a:xfrm>
          <a:off x="8858250" y="56197500"/>
          <a:ext cx="104775" cy="79057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4</xdr:col>
      <xdr:colOff>145977</xdr:colOff>
      <xdr:row>178</xdr:row>
      <xdr:rowOff>0</xdr:rowOff>
    </xdr:from>
    <xdr:to>
      <xdr:col>4</xdr:col>
      <xdr:colOff>416034</xdr:colOff>
      <xdr:row>180</xdr:row>
      <xdr:rowOff>204368</xdr:rowOff>
    </xdr:to>
    <xdr:sp macro="" textlink="">
      <xdr:nvSpPr>
        <xdr:cNvPr id="12" name="วงเล็บปีกกาขวา 11"/>
        <xdr:cNvSpPr/>
      </xdr:nvSpPr>
      <xdr:spPr>
        <a:xfrm>
          <a:off x="4213152" y="54359175"/>
          <a:ext cx="270057" cy="64251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8282</xdr:colOff>
      <xdr:row>50</xdr:row>
      <xdr:rowOff>0</xdr:rowOff>
    </xdr:from>
    <xdr:to>
      <xdr:col>5</xdr:col>
      <xdr:colOff>115956</xdr:colOff>
      <xdr:row>52</xdr:row>
      <xdr:rowOff>795131</xdr:rowOff>
    </xdr:to>
    <xdr:sp macro="" textlink="">
      <xdr:nvSpPr>
        <xdr:cNvPr id="13" name="วงเล็บปีกกาขวา 12"/>
        <xdr:cNvSpPr/>
      </xdr:nvSpPr>
      <xdr:spPr>
        <a:xfrm>
          <a:off x="4627907" y="16116300"/>
          <a:ext cx="107674" cy="18714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6803</xdr:colOff>
      <xdr:row>192</xdr:row>
      <xdr:rowOff>6804</xdr:rowOff>
    </xdr:from>
    <xdr:to>
      <xdr:col>4</xdr:col>
      <xdr:colOff>52522</xdr:colOff>
      <xdr:row>195</xdr:row>
      <xdr:rowOff>238125</xdr:rowOff>
    </xdr:to>
    <xdr:sp macro="" textlink="">
      <xdr:nvSpPr>
        <xdr:cNvPr id="14" name="วงเล็บปีกกาขวา 13"/>
        <xdr:cNvSpPr/>
      </xdr:nvSpPr>
      <xdr:spPr>
        <a:xfrm>
          <a:off x="4073978" y="57931050"/>
          <a:ext cx="45719" cy="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197</xdr:row>
      <xdr:rowOff>0</xdr:rowOff>
    </xdr:from>
    <xdr:to>
      <xdr:col>4</xdr:col>
      <xdr:colOff>74839</xdr:colOff>
      <xdr:row>199</xdr:row>
      <xdr:rowOff>387803</xdr:rowOff>
    </xdr:to>
    <xdr:sp macro="" textlink="">
      <xdr:nvSpPr>
        <xdr:cNvPr id="15" name="วงเล็บปีกกาขวา 14"/>
        <xdr:cNvSpPr/>
      </xdr:nvSpPr>
      <xdr:spPr>
        <a:xfrm>
          <a:off x="4067175" y="58178700"/>
          <a:ext cx="74839" cy="110217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9525</xdr:colOff>
      <xdr:row>219</xdr:row>
      <xdr:rowOff>19050</xdr:rowOff>
    </xdr:from>
    <xdr:to>
      <xdr:col>14</xdr:col>
      <xdr:colOff>85725</xdr:colOff>
      <xdr:row>221</xdr:row>
      <xdr:rowOff>781050</xdr:rowOff>
    </xdr:to>
    <xdr:sp macro="" textlink="">
      <xdr:nvSpPr>
        <xdr:cNvPr id="16" name="วงเล็บปีกกาขวา 15"/>
        <xdr:cNvSpPr/>
      </xdr:nvSpPr>
      <xdr:spPr>
        <a:xfrm>
          <a:off x="8848725" y="64522350"/>
          <a:ext cx="76200" cy="1819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244</xdr:row>
      <xdr:rowOff>9525</xdr:rowOff>
    </xdr:from>
    <xdr:to>
      <xdr:col>14</xdr:col>
      <xdr:colOff>85725</xdr:colOff>
      <xdr:row>247</xdr:row>
      <xdr:rowOff>9525</xdr:rowOff>
    </xdr:to>
    <xdr:sp macro="" textlink="">
      <xdr:nvSpPr>
        <xdr:cNvPr id="20" name="วงเล็บปีกกาขวา 19"/>
        <xdr:cNvSpPr/>
      </xdr:nvSpPr>
      <xdr:spPr>
        <a:xfrm>
          <a:off x="8839200" y="71923275"/>
          <a:ext cx="85725" cy="895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9525</xdr:colOff>
      <xdr:row>326</xdr:row>
      <xdr:rowOff>0</xdr:rowOff>
    </xdr:from>
    <xdr:to>
      <xdr:col>14</xdr:col>
      <xdr:colOff>142875</xdr:colOff>
      <xdr:row>332</xdr:row>
      <xdr:rowOff>0</xdr:rowOff>
    </xdr:to>
    <xdr:sp macro="" textlink="">
      <xdr:nvSpPr>
        <xdr:cNvPr id="21" name="วงเล็บปีกกาขวา 20"/>
        <xdr:cNvSpPr/>
      </xdr:nvSpPr>
      <xdr:spPr>
        <a:xfrm>
          <a:off x="8848725" y="95554800"/>
          <a:ext cx="133350" cy="1847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29308</xdr:colOff>
      <xdr:row>309</xdr:row>
      <xdr:rowOff>7326</xdr:rowOff>
    </xdr:from>
    <xdr:to>
      <xdr:col>4</xdr:col>
      <xdr:colOff>78441</xdr:colOff>
      <xdr:row>313</xdr:row>
      <xdr:rowOff>179294</xdr:rowOff>
    </xdr:to>
    <xdr:sp macro="" textlink="">
      <xdr:nvSpPr>
        <xdr:cNvPr id="23" name="วงเล็บปีกกาขวา 22"/>
        <xdr:cNvSpPr/>
      </xdr:nvSpPr>
      <xdr:spPr>
        <a:xfrm>
          <a:off x="4097043" y="90786179"/>
          <a:ext cx="49133" cy="181923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141</xdr:row>
      <xdr:rowOff>8282</xdr:rowOff>
    </xdr:from>
    <xdr:to>
      <xdr:col>14</xdr:col>
      <xdr:colOff>91109</xdr:colOff>
      <xdr:row>144</xdr:row>
      <xdr:rowOff>0</xdr:rowOff>
    </xdr:to>
    <xdr:sp macro="" textlink="">
      <xdr:nvSpPr>
        <xdr:cNvPr id="26" name="วงเล็บปีกกาขวา 25"/>
        <xdr:cNvSpPr/>
      </xdr:nvSpPr>
      <xdr:spPr>
        <a:xfrm>
          <a:off x="8839200" y="43289882"/>
          <a:ext cx="91109" cy="12394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144</xdr:row>
      <xdr:rowOff>8283</xdr:rowOff>
    </xdr:from>
    <xdr:to>
      <xdr:col>14</xdr:col>
      <xdr:colOff>82826</xdr:colOff>
      <xdr:row>146</xdr:row>
      <xdr:rowOff>381000</xdr:rowOff>
    </xdr:to>
    <xdr:sp macro="" textlink="">
      <xdr:nvSpPr>
        <xdr:cNvPr id="27" name="วงเล็บปีกกาขวา 26"/>
        <xdr:cNvSpPr/>
      </xdr:nvSpPr>
      <xdr:spPr>
        <a:xfrm>
          <a:off x="8839200" y="44537658"/>
          <a:ext cx="82826" cy="12204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103</xdr:row>
      <xdr:rowOff>8282</xdr:rowOff>
    </xdr:from>
    <xdr:to>
      <xdr:col>14</xdr:col>
      <xdr:colOff>91109</xdr:colOff>
      <xdr:row>119</xdr:row>
      <xdr:rowOff>198783</xdr:rowOff>
    </xdr:to>
    <xdr:sp macro="" textlink="">
      <xdr:nvSpPr>
        <xdr:cNvPr id="28" name="วงเล็บปีกกาขวา 27"/>
        <xdr:cNvSpPr/>
      </xdr:nvSpPr>
      <xdr:spPr>
        <a:xfrm>
          <a:off x="8847483" y="34517357"/>
          <a:ext cx="82826" cy="400050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520211</xdr:colOff>
      <xdr:row>93</xdr:row>
      <xdr:rowOff>7327</xdr:rowOff>
    </xdr:from>
    <xdr:to>
      <xdr:col>4</xdr:col>
      <xdr:colOff>109904</xdr:colOff>
      <xdr:row>94</xdr:row>
      <xdr:rowOff>395654</xdr:rowOff>
    </xdr:to>
    <xdr:sp macro="" textlink="">
      <xdr:nvSpPr>
        <xdr:cNvPr id="29" name="วงเล็บปีกกาขวา 28"/>
        <xdr:cNvSpPr/>
      </xdr:nvSpPr>
      <xdr:spPr>
        <a:xfrm>
          <a:off x="4063511" y="31830352"/>
          <a:ext cx="113568" cy="98840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9525</xdr:colOff>
      <xdr:row>180</xdr:row>
      <xdr:rowOff>209550</xdr:rowOff>
    </xdr:from>
    <xdr:to>
      <xdr:col>14</xdr:col>
      <xdr:colOff>123825</xdr:colOff>
      <xdr:row>184</xdr:row>
      <xdr:rowOff>209550</xdr:rowOff>
    </xdr:to>
    <xdr:sp macro="" textlink="">
      <xdr:nvSpPr>
        <xdr:cNvPr id="30" name="วงเล็บปีกกาขวา 29"/>
        <xdr:cNvSpPr/>
      </xdr:nvSpPr>
      <xdr:spPr>
        <a:xfrm>
          <a:off x="8848725" y="55006875"/>
          <a:ext cx="114300" cy="1152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520211</xdr:colOff>
      <xdr:row>315</xdr:row>
      <xdr:rowOff>7327</xdr:rowOff>
    </xdr:from>
    <xdr:to>
      <xdr:col>4</xdr:col>
      <xdr:colOff>102577</xdr:colOff>
      <xdr:row>317</xdr:row>
      <xdr:rowOff>241789</xdr:rowOff>
    </xdr:to>
    <xdr:sp macro="" textlink="">
      <xdr:nvSpPr>
        <xdr:cNvPr id="31" name="วงเล็บปีกกาขวา 30"/>
        <xdr:cNvSpPr/>
      </xdr:nvSpPr>
      <xdr:spPr>
        <a:xfrm>
          <a:off x="4059115" y="92868750"/>
          <a:ext cx="109904" cy="88655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7327</xdr:colOff>
      <xdr:row>318</xdr:row>
      <xdr:rowOff>7327</xdr:rowOff>
    </xdr:from>
    <xdr:to>
      <xdr:col>4</xdr:col>
      <xdr:colOff>73270</xdr:colOff>
      <xdr:row>318</xdr:row>
      <xdr:rowOff>366346</xdr:rowOff>
    </xdr:to>
    <xdr:sp macro="" textlink="">
      <xdr:nvSpPr>
        <xdr:cNvPr id="32" name="วงเล็บปีกกาขวา 31"/>
        <xdr:cNvSpPr/>
      </xdr:nvSpPr>
      <xdr:spPr>
        <a:xfrm>
          <a:off x="4073769" y="93769962"/>
          <a:ext cx="65943" cy="35901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14654</xdr:colOff>
      <xdr:row>321</xdr:row>
      <xdr:rowOff>7328</xdr:rowOff>
    </xdr:from>
    <xdr:to>
      <xdr:col>4</xdr:col>
      <xdr:colOff>60373</xdr:colOff>
      <xdr:row>322</xdr:row>
      <xdr:rowOff>1</xdr:rowOff>
    </xdr:to>
    <xdr:sp macro="" textlink="">
      <xdr:nvSpPr>
        <xdr:cNvPr id="33" name="วงเล็บปีกกาขวา 32"/>
        <xdr:cNvSpPr/>
      </xdr:nvSpPr>
      <xdr:spPr>
        <a:xfrm>
          <a:off x="4081096" y="94172943"/>
          <a:ext cx="45719" cy="39565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6569</xdr:colOff>
      <xdr:row>112</xdr:row>
      <xdr:rowOff>0</xdr:rowOff>
    </xdr:from>
    <xdr:to>
      <xdr:col>3</xdr:col>
      <xdr:colOff>78828</xdr:colOff>
      <xdr:row>112</xdr:row>
      <xdr:rowOff>0</xdr:rowOff>
    </xdr:to>
    <xdr:sp macro="" textlink="">
      <xdr:nvSpPr>
        <xdr:cNvPr id="14" name="วงเล็บปีกกาขวา 13"/>
        <xdr:cNvSpPr/>
      </xdr:nvSpPr>
      <xdr:spPr>
        <a:xfrm>
          <a:off x="3511769" y="51371938"/>
          <a:ext cx="72259" cy="40070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th-TH" sz="1100"/>
            <a:t>  </a:t>
          </a:r>
        </a:p>
      </xdr:txBody>
    </xdr:sp>
    <xdr:clientData/>
  </xdr:twoCellAnchor>
  <xdr:twoCellAnchor>
    <xdr:from>
      <xdr:col>2</xdr:col>
      <xdr:colOff>2450224</xdr:colOff>
      <xdr:row>117</xdr:row>
      <xdr:rowOff>0</xdr:rowOff>
    </xdr:from>
    <xdr:to>
      <xdr:col>3</xdr:col>
      <xdr:colOff>78828</xdr:colOff>
      <xdr:row>117</xdr:row>
      <xdr:rowOff>0</xdr:rowOff>
    </xdr:to>
    <xdr:sp macro="" textlink="">
      <xdr:nvSpPr>
        <xdr:cNvPr id="17" name="วงเล็บปีกกาขวา 16"/>
        <xdr:cNvSpPr/>
      </xdr:nvSpPr>
      <xdr:spPr>
        <a:xfrm>
          <a:off x="3507499" y="56541057"/>
          <a:ext cx="76529" cy="35472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3613</xdr:colOff>
      <xdr:row>137</xdr:row>
      <xdr:rowOff>0</xdr:rowOff>
    </xdr:from>
    <xdr:to>
      <xdr:col>3</xdr:col>
      <xdr:colOff>65690</xdr:colOff>
      <xdr:row>137</xdr:row>
      <xdr:rowOff>0</xdr:rowOff>
    </xdr:to>
    <xdr:sp macro="" textlink="">
      <xdr:nvSpPr>
        <xdr:cNvPr id="22" name="วงเล็บปีกกาขวา 21"/>
        <xdr:cNvSpPr/>
      </xdr:nvSpPr>
      <xdr:spPr>
        <a:xfrm>
          <a:off x="3508813" y="62891276"/>
          <a:ext cx="62077" cy="3678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3613</xdr:colOff>
      <xdr:row>151</xdr:row>
      <xdr:rowOff>0</xdr:rowOff>
    </xdr:from>
    <xdr:to>
      <xdr:col>3</xdr:col>
      <xdr:colOff>58616</xdr:colOff>
      <xdr:row>151</xdr:row>
      <xdr:rowOff>0</xdr:rowOff>
    </xdr:to>
    <xdr:sp macro="" textlink="">
      <xdr:nvSpPr>
        <xdr:cNvPr id="25" name="วงเล็บปีกกาขวา 24"/>
        <xdr:cNvSpPr/>
      </xdr:nvSpPr>
      <xdr:spPr>
        <a:xfrm>
          <a:off x="3508813" y="68234800"/>
          <a:ext cx="55003" cy="757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21981</xdr:colOff>
      <xdr:row>160</xdr:row>
      <xdr:rowOff>0</xdr:rowOff>
    </xdr:from>
    <xdr:to>
      <xdr:col>3</xdr:col>
      <xdr:colOff>109904</xdr:colOff>
      <xdr:row>160</xdr:row>
      <xdr:rowOff>7327</xdr:rowOff>
    </xdr:to>
    <xdr:sp macro="" textlink="">
      <xdr:nvSpPr>
        <xdr:cNvPr id="28" name="วงเล็บปีกกาขวา 27"/>
        <xdr:cNvSpPr/>
      </xdr:nvSpPr>
      <xdr:spPr>
        <a:xfrm>
          <a:off x="3527181" y="78044187"/>
          <a:ext cx="87923" cy="41104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99391</xdr:colOff>
      <xdr:row>97</xdr:row>
      <xdr:rowOff>571500</xdr:rowOff>
    </xdr:to>
    <xdr:sp macro="" textlink="">
      <xdr:nvSpPr>
        <xdr:cNvPr id="33" name="วงเล็บปีกกาขวา 32"/>
        <xdr:cNvSpPr/>
      </xdr:nvSpPr>
      <xdr:spPr>
        <a:xfrm>
          <a:off x="3505200" y="29737050"/>
          <a:ext cx="99391" cy="571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21980</xdr:colOff>
      <xdr:row>105</xdr:row>
      <xdr:rowOff>29308</xdr:rowOff>
    </xdr:from>
    <xdr:to>
      <xdr:col>14</xdr:col>
      <xdr:colOff>107673</xdr:colOff>
      <xdr:row>107</xdr:row>
      <xdr:rowOff>389283</xdr:rowOff>
    </xdr:to>
    <xdr:sp macro="" textlink="">
      <xdr:nvSpPr>
        <xdr:cNvPr id="35" name="วงเล็บปีกกาขวา 34"/>
        <xdr:cNvSpPr/>
      </xdr:nvSpPr>
      <xdr:spPr>
        <a:xfrm>
          <a:off x="8931518" y="34971404"/>
          <a:ext cx="85693" cy="136376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499241</xdr:colOff>
      <xdr:row>39</xdr:row>
      <xdr:rowOff>0</xdr:rowOff>
    </xdr:from>
    <xdr:to>
      <xdr:col>14</xdr:col>
      <xdr:colOff>98535</xdr:colOff>
      <xdr:row>45</xdr:row>
      <xdr:rowOff>0</xdr:rowOff>
    </xdr:to>
    <xdr:sp macro="" textlink="">
      <xdr:nvSpPr>
        <xdr:cNvPr id="39" name="วงเล็บปีกกาขวา 38"/>
        <xdr:cNvSpPr/>
      </xdr:nvSpPr>
      <xdr:spPr>
        <a:xfrm>
          <a:off x="8900291" y="12658725"/>
          <a:ext cx="104119" cy="1200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161</xdr:row>
      <xdr:rowOff>16565</xdr:rowOff>
    </xdr:from>
    <xdr:to>
      <xdr:col>14</xdr:col>
      <xdr:colOff>115957</xdr:colOff>
      <xdr:row>163</xdr:row>
      <xdr:rowOff>389282</xdr:rowOff>
    </xdr:to>
    <xdr:sp macro="" textlink="">
      <xdr:nvSpPr>
        <xdr:cNvPr id="41" name="วงเล็บปีกกาขวา 40"/>
        <xdr:cNvSpPr/>
      </xdr:nvSpPr>
      <xdr:spPr>
        <a:xfrm>
          <a:off x="8914158" y="78702590"/>
          <a:ext cx="107674" cy="9727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167</xdr:row>
      <xdr:rowOff>16565</xdr:rowOff>
    </xdr:from>
    <xdr:to>
      <xdr:col>14</xdr:col>
      <xdr:colOff>115957</xdr:colOff>
      <xdr:row>169</xdr:row>
      <xdr:rowOff>389282</xdr:rowOff>
    </xdr:to>
    <xdr:sp macro="" textlink="">
      <xdr:nvSpPr>
        <xdr:cNvPr id="50" name="วงเล็บปีกกาขวา 49"/>
        <xdr:cNvSpPr/>
      </xdr:nvSpPr>
      <xdr:spPr>
        <a:xfrm>
          <a:off x="8917821" y="49077642"/>
          <a:ext cx="107674" cy="13765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170</xdr:row>
      <xdr:rowOff>16565</xdr:rowOff>
    </xdr:from>
    <xdr:to>
      <xdr:col>14</xdr:col>
      <xdr:colOff>115957</xdr:colOff>
      <xdr:row>175</xdr:row>
      <xdr:rowOff>389282</xdr:rowOff>
    </xdr:to>
    <xdr:sp macro="" textlink="">
      <xdr:nvSpPr>
        <xdr:cNvPr id="51" name="วงเล็บปีกกาขวา 50"/>
        <xdr:cNvSpPr/>
      </xdr:nvSpPr>
      <xdr:spPr>
        <a:xfrm>
          <a:off x="8917821" y="50682238"/>
          <a:ext cx="107674" cy="973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8283</xdr:colOff>
      <xdr:row>176</xdr:row>
      <xdr:rowOff>16565</xdr:rowOff>
    </xdr:from>
    <xdr:to>
      <xdr:col>14</xdr:col>
      <xdr:colOff>115957</xdr:colOff>
      <xdr:row>178</xdr:row>
      <xdr:rowOff>389282</xdr:rowOff>
    </xdr:to>
    <xdr:sp macro="" textlink="">
      <xdr:nvSpPr>
        <xdr:cNvPr id="52" name="วงเล็บปีกกาขวา 51"/>
        <xdr:cNvSpPr/>
      </xdr:nvSpPr>
      <xdr:spPr>
        <a:xfrm>
          <a:off x="8917821" y="50682238"/>
          <a:ext cx="107674" cy="973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16565</xdr:colOff>
      <xdr:row>30</xdr:row>
      <xdr:rowOff>8283</xdr:rowOff>
    </xdr:from>
    <xdr:to>
      <xdr:col>15</xdr:col>
      <xdr:colOff>74543</xdr:colOff>
      <xdr:row>32</xdr:row>
      <xdr:rowOff>182218</xdr:rowOff>
    </xdr:to>
    <xdr:sp macro="" textlink="">
      <xdr:nvSpPr>
        <xdr:cNvPr id="23" name="วงเล็บปีกกาขวา 22"/>
        <xdr:cNvSpPr/>
      </xdr:nvSpPr>
      <xdr:spPr>
        <a:xfrm>
          <a:off x="9375913" y="13492370"/>
          <a:ext cx="57978" cy="571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53348</xdr:colOff>
      <xdr:row>4</xdr:row>
      <xdr:rowOff>54428</xdr:rowOff>
    </xdr:from>
    <xdr:to>
      <xdr:col>14</xdr:col>
      <xdr:colOff>210692</xdr:colOff>
      <xdr:row>10</xdr:row>
      <xdr:rowOff>25853</xdr:rowOff>
    </xdr:to>
    <xdr:pic>
      <xdr:nvPicPr>
        <xdr:cNvPr id="2" name="รูปภาพ 1" descr="logssj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5884" y="870857"/>
          <a:ext cx="1654129" cy="1196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485776</xdr:colOff>
      <xdr:row>0</xdr:row>
      <xdr:rowOff>200026</xdr:rowOff>
    </xdr:from>
    <xdr:to>
      <xdr:col>13</xdr:col>
      <xdr:colOff>285750</xdr:colOff>
      <xdr:row>4</xdr:row>
      <xdr:rowOff>228601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485776</xdr:colOff>
      <xdr:row>5</xdr:row>
      <xdr:rowOff>161926</xdr:rowOff>
    </xdr:from>
    <xdr:to>
      <xdr:col>13</xdr:col>
      <xdr:colOff>361950</xdr:colOff>
      <xdr:row>8</xdr:row>
      <xdr:rowOff>142876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247650</xdr:colOff>
      <xdr:row>9</xdr:row>
      <xdr:rowOff>47625</xdr:rowOff>
    </xdr:from>
    <xdr:to>
      <xdr:col>13</xdr:col>
      <xdr:colOff>238125</xdr:colOff>
      <xdr:row>12</xdr:row>
      <xdr:rowOff>314325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</xdr:colOff>
      <xdr:row>13</xdr:row>
      <xdr:rowOff>304800</xdr:rowOff>
    </xdr:from>
    <xdr:to>
      <xdr:col>14</xdr:col>
      <xdr:colOff>485775</xdr:colOff>
      <xdr:row>22</xdr:row>
      <xdr:rowOff>104775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361949</xdr:colOff>
      <xdr:row>23</xdr:row>
      <xdr:rowOff>142874</xdr:rowOff>
    </xdr:from>
    <xdr:to>
      <xdr:col>17</xdr:col>
      <xdr:colOff>142874</xdr:colOff>
      <xdr:row>34</xdr:row>
      <xdr:rowOff>9524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571499</xdr:colOff>
      <xdr:row>34</xdr:row>
      <xdr:rowOff>161926</xdr:rowOff>
    </xdr:from>
    <xdr:to>
      <xdr:col>18</xdr:col>
      <xdr:colOff>533400</xdr:colOff>
      <xdr:row>45</xdr:row>
      <xdr:rowOff>247650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19049</xdr:colOff>
      <xdr:row>52</xdr:row>
      <xdr:rowOff>9524</xdr:rowOff>
    </xdr:from>
    <xdr:to>
      <xdr:col>16</xdr:col>
      <xdr:colOff>466724</xdr:colOff>
      <xdr:row>62</xdr:row>
      <xdr:rowOff>285749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47625</xdr:colOff>
      <xdr:row>66</xdr:row>
      <xdr:rowOff>257175</xdr:rowOff>
    </xdr:from>
    <xdr:to>
      <xdr:col>15</xdr:col>
      <xdr:colOff>504825</xdr:colOff>
      <xdr:row>75</xdr:row>
      <xdr:rowOff>19050</xdr:rowOff>
    </xdr:to>
    <xdr:graphicFrame macro="">
      <xdr:nvGraphicFramePr>
        <xdr:cNvPr id="16" name="แผนภูมิ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304799</xdr:colOff>
      <xdr:row>89</xdr:row>
      <xdr:rowOff>19050</xdr:rowOff>
    </xdr:from>
    <xdr:to>
      <xdr:col>16</xdr:col>
      <xdr:colOff>304799</xdr:colOff>
      <xdr:row>97</xdr:row>
      <xdr:rowOff>85725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352425</xdr:colOff>
      <xdr:row>86</xdr:row>
      <xdr:rowOff>390523</xdr:rowOff>
    </xdr:from>
    <xdr:to>
      <xdr:col>25</xdr:col>
      <xdr:colOff>361950</xdr:colOff>
      <xdr:row>96</xdr:row>
      <xdr:rowOff>238124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428625</xdr:colOff>
      <xdr:row>113</xdr:row>
      <xdr:rowOff>285749</xdr:rowOff>
    </xdr:from>
    <xdr:to>
      <xdr:col>22</xdr:col>
      <xdr:colOff>619125</xdr:colOff>
      <xdr:row>125</xdr:row>
      <xdr:rowOff>123824</xdr:rowOff>
    </xdr:to>
    <xdr:graphicFrame macro="">
      <xdr:nvGraphicFramePr>
        <xdr:cNvPr id="17" name="แผนภูมิ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209550</xdr:colOff>
      <xdr:row>128</xdr:row>
      <xdr:rowOff>28575</xdr:rowOff>
    </xdr:from>
    <xdr:to>
      <xdr:col>9</xdr:col>
      <xdr:colOff>666750</xdr:colOff>
      <xdr:row>137</xdr:row>
      <xdr:rowOff>28575</xdr:rowOff>
    </xdr:to>
    <xdr:graphicFrame macro="">
      <xdr:nvGraphicFramePr>
        <xdr:cNvPr id="18" name="แผนภูมิ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533400</xdr:colOff>
      <xdr:row>138</xdr:row>
      <xdr:rowOff>314324</xdr:rowOff>
    </xdr:from>
    <xdr:to>
      <xdr:col>10</xdr:col>
      <xdr:colOff>542925</xdr:colOff>
      <xdr:row>146</xdr:row>
      <xdr:rowOff>276225</xdr:rowOff>
    </xdr:to>
    <xdr:graphicFrame macro="">
      <xdr:nvGraphicFramePr>
        <xdr:cNvPr id="20" name="แผนภูมิ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H361"/>
  <sheetViews>
    <sheetView tabSelected="1" showWhiteSpace="0" view="pageBreakPreview" zoomScale="115" zoomScaleNormal="85" zoomScaleSheetLayoutView="115" zoomScalePageLayoutView="130" workbookViewId="0">
      <pane xSplit="2" ySplit="3" topLeftCell="J38" activePane="bottomRight" state="frozen"/>
      <selection pane="topRight" activeCell="C1" sqref="C1"/>
      <selection pane="bottomLeft" activeCell="A4" sqref="A4"/>
      <selection pane="bottomRight" activeCell="O51" sqref="O51"/>
    </sheetView>
  </sheetViews>
  <sheetFormatPr defaultColWidth="9" defaultRowHeight="15.75"/>
  <cols>
    <col min="1" max="1" width="7.25" style="2" customWidth="1"/>
    <col min="2" max="2" width="32.25" style="2" customWidth="1"/>
    <col min="3" max="3" width="7" style="207" customWidth="1"/>
    <col min="4" max="4" width="6.875" style="29" customWidth="1"/>
    <col min="5" max="5" width="7.25" style="2" customWidth="1"/>
    <col min="6" max="6" width="7" style="2" customWidth="1"/>
    <col min="7" max="7" width="6.875" style="2" customWidth="1"/>
    <col min="8" max="8" width="6.75" style="2" customWidth="1"/>
    <col min="9" max="9" width="6.5" style="2" customWidth="1"/>
    <col min="10" max="10" width="6" style="2" customWidth="1"/>
    <col min="11" max="11" width="5.5" style="2" customWidth="1"/>
    <col min="12" max="12" width="6" style="2" customWidth="1"/>
    <col min="13" max="13" width="5.75" style="2" customWidth="1"/>
    <col min="14" max="14" width="5.375" style="2" customWidth="1"/>
    <col min="15" max="15" width="5.75" style="2" customWidth="1"/>
    <col min="16" max="16" width="5.375" style="2" customWidth="1"/>
    <col min="17" max="17" width="5.5" style="2" customWidth="1"/>
    <col min="18" max="18" width="5.125" style="2" customWidth="1"/>
    <col min="19" max="19" width="5.625" style="2" customWidth="1"/>
    <col min="20" max="20" width="5.375" style="2" customWidth="1"/>
    <col min="21" max="21" width="6" style="2" customWidth="1"/>
    <col min="22" max="22" width="6.125" style="2" customWidth="1"/>
    <col min="23" max="23" width="5.5" style="2" customWidth="1"/>
    <col min="24" max="24" width="5.125" style="2" customWidth="1"/>
    <col min="25" max="76" width="9" style="7"/>
    <col min="77" max="16384" width="9" style="1"/>
  </cols>
  <sheetData>
    <row r="1" spans="1:76" ht="18.75">
      <c r="A1" s="859" t="s">
        <v>1111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</row>
    <row r="2" spans="1:76" s="207" customFormat="1">
      <c r="A2" s="860" t="s">
        <v>283</v>
      </c>
      <c r="B2" s="347" t="s">
        <v>1</v>
      </c>
      <c r="C2" s="853" t="s">
        <v>133</v>
      </c>
      <c r="D2" s="862" t="s">
        <v>663</v>
      </c>
      <c r="E2" s="864" t="s">
        <v>3</v>
      </c>
      <c r="F2" s="865"/>
      <c r="G2" s="865"/>
      <c r="H2" s="865"/>
      <c r="I2" s="865"/>
      <c r="J2" s="865"/>
      <c r="K2" s="865"/>
      <c r="L2" s="865"/>
      <c r="M2" s="865"/>
      <c r="N2" s="865"/>
      <c r="O2" s="864" t="s">
        <v>15</v>
      </c>
      <c r="P2" s="865"/>
      <c r="Q2" s="865"/>
      <c r="R2" s="865"/>
      <c r="S2" s="865"/>
      <c r="T2" s="865"/>
      <c r="U2" s="865"/>
      <c r="V2" s="865"/>
      <c r="W2" s="865"/>
      <c r="X2" s="866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</row>
    <row r="3" spans="1:76" s="207" customFormat="1" ht="34.5" customHeight="1">
      <c r="A3" s="861"/>
      <c r="B3" s="854"/>
      <c r="C3" s="854"/>
      <c r="D3" s="863"/>
      <c r="E3" s="208" t="s">
        <v>12</v>
      </c>
      <c r="F3" s="208" t="s">
        <v>2</v>
      </c>
      <c r="G3" s="208" t="s">
        <v>10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8" t="s">
        <v>11</v>
      </c>
      <c r="O3" s="517" t="s">
        <v>13</v>
      </c>
      <c r="P3" s="517" t="s">
        <v>14</v>
      </c>
      <c r="Q3" s="517" t="s">
        <v>10</v>
      </c>
      <c r="R3" s="517" t="s">
        <v>4</v>
      </c>
      <c r="S3" s="517" t="s">
        <v>5</v>
      </c>
      <c r="T3" s="517" t="s">
        <v>6</v>
      </c>
      <c r="U3" s="517" t="s">
        <v>7</v>
      </c>
      <c r="V3" s="517" t="s">
        <v>8</v>
      </c>
      <c r="W3" s="517" t="s">
        <v>9</v>
      </c>
      <c r="X3" s="518" t="s">
        <v>11</v>
      </c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</row>
    <row r="4" spans="1:76" s="207" customFormat="1" ht="19.5" customHeight="1">
      <c r="A4" s="209" t="s">
        <v>287</v>
      </c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</row>
    <row r="5" spans="1:76" ht="19.5" customHeight="1">
      <c r="A5" s="209" t="s">
        <v>284</v>
      </c>
      <c r="B5" s="213"/>
      <c r="C5" s="211"/>
      <c r="D5" s="211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</row>
    <row r="6" spans="1:76" ht="19.5" customHeight="1">
      <c r="A6" s="209" t="s">
        <v>285</v>
      </c>
      <c r="B6" s="213"/>
      <c r="C6" s="211"/>
      <c r="D6" s="211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1:76" ht="19.5" customHeight="1">
      <c r="A7" s="255" t="s">
        <v>286</v>
      </c>
      <c r="B7" s="228"/>
      <c r="C7" s="256"/>
      <c r="D7" s="256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57"/>
    </row>
    <row r="8" spans="1:76" ht="47.25">
      <c r="A8" s="220" t="s">
        <v>18</v>
      </c>
      <c r="B8" s="248" t="s">
        <v>280</v>
      </c>
      <c r="C8" s="897" t="s">
        <v>111</v>
      </c>
      <c r="D8" s="383">
        <f>D10*100/D9</f>
        <v>38.46153846153846</v>
      </c>
      <c r="E8" s="383">
        <f t="shared" ref="E8:X8" si="0">E10*100/E9</f>
        <v>0</v>
      </c>
      <c r="F8" s="383">
        <f t="shared" si="0"/>
        <v>0</v>
      </c>
      <c r="G8" s="383" t="e">
        <f t="shared" si="0"/>
        <v>#DIV/0!</v>
      </c>
      <c r="H8" s="383" t="e">
        <f t="shared" si="0"/>
        <v>#DIV/0!</v>
      </c>
      <c r="I8" s="383" t="e">
        <f t="shared" si="0"/>
        <v>#DIV/0!</v>
      </c>
      <c r="J8" s="383" t="e">
        <f t="shared" si="0"/>
        <v>#DIV/0!</v>
      </c>
      <c r="K8" s="383" t="e">
        <f t="shared" si="0"/>
        <v>#DIV/0!</v>
      </c>
      <c r="L8" s="383" t="e">
        <f t="shared" si="0"/>
        <v>#DIV/0!</v>
      </c>
      <c r="M8" s="383" t="e">
        <f t="shared" si="0"/>
        <v>#DIV/0!</v>
      </c>
      <c r="N8" s="383" t="e">
        <f t="shared" si="0"/>
        <v>#DIV/0!</v>
      </c>
      <c r="O8" s="383">
        <f t="shared" si="0"/>
        <v>66.666666666666671</v>
      </c>
      <c r="P8" s="383">
        <f t="shared" si="0"/>
        <v>100</v>
      </c>
      <c r="Q8" s="383" t="e">
        <f t="shared" si="0"/>
        <v>#DIV/0!</v>
      </c>
      <c r="R8" s="383">
        <f t="shared" si="0"/>
        <v>0</v>
      </c>
      <c r="S8" s="383" t="e">
        <f t="shared" si="0"/>
        <v>#DIV/0!</v>
      </c>
      <c r="T8" s="383">
        <f t="shared" si="0"/>
        <v>0</v>
      </c>
      <c r="U8" s="383">
        <f t="shared" si="0"/>
        <v>100</v>
      </c>
      <c r="V8" s="383" t="e">
        <f t="shared" si="0"/>
        <v>#DIV/0!</v>
      </c>
      <c r="W8" s="383" t="e">
        <f t="shared" si="0"/>
        <v>#DIV/0!</v>
      </c>
      <c r="X8" s="383" t="e">
        <f t="shared" si="0"/>
        <v>#DIV/0!</v>
      </c>
    </row>
    <row r="9" spans="1:76" ht="31.5">
      <c r="A9" s="13" t="s">
        <v>21</v>
      </c>
      <c r="B9" s="215" t="s">
        <v>281</v>
      </c>
      <c r="C9" s="8"/>
      <c r="D9" s="353">
        <f>SUM(E9:X9)</f>
        <v>13</v>
      </c>
      <c r="E9" s="354">
        <v>3</v>
      </c>
      <c r="F9" s="354">
        <v>2</v>
      </c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354">
        <v>0</v>
      </c>
      <c r="M9" s="354">
        <v>0</v>
      </c>
      <c r="N9" s="354">
        <v>0</v>
      </c>
      <c r="O9" s="354">
        <v>3</v>
      </c>
      <c r="P9" s="354">
        <v>2</v>
      </c>
      <c r="Q9" s="354">
        <v>0</v>
      </c>
      <c r="R9" s="354">
        <v>1</v>
      </c>
      <c r="S9" s="354">
        <v>0</v>
      </c>
      <c r="T9" s="354">
        <v>1</v>
      </c>
      <c r="U9" s="354">
        <v>1</v>
      </c>
      <c r="V9" s="354">
        <v>0</v>
      </c>
      <c r="W9" s="354">
        <v>0</v>
      </c>
      <c r="X9" s="361">
        <v>0</v>
      </c>
    </row>
    <row r="10" spans="1:76" ht="31.5">
      <c r="A10" s="13" t="s">
        <v>22</v>
      </c>
      <c r="B10" s="215" t="s">
        <v>282</v>
      </c>
      <c r="C10" s="20"/>
      <c r="D10" s="353">
        <f>SUM(E10:X10)</f>
        <v>5</v>
      </c>
      <c r="E10" s="354">
        <v>0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v>0</v>
      </c>
      <c r="O10" s="354">
        <v>2</v>
      </c>
      <c r="P10" s="354">
        <v>2</v>
      </c>
      <c r="Q10" s="354">
        <v>0</v>
      </c>
      <c r="R10" s="354">
        <v>0</v>
      </c>
      <c r="S10" s="354">
        <v>0</v>
      </c>
      <c r="T10" s="354">
        <v>0</v>
      </c>
      <c r="U10" s="354">
        <v>1</v>
      </c>
      <c r="V10" s="354">
        <v>0</v>
      </c>
      <c r="W10" s="354">
        <v>0</v>
      </c>
      <c r="X10" s="361">
        <v>0</v>
      </c>
    </row>
    <row r="11" spans="1:76">
      <c r="A11" s="209" t="s">
        <v>313</v>
      </c>
      <c r="B11" s="213"/>
      <c r="C11" s="211"/>
      <c r="D11" s="211"/>
      <c r="E11" s="22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</row>
    <row r="12" spans="1:76" ht="18.75" customHeight="1">
      <c r="A12" s="255" t="s">
        <v>288</v>
      </c>
      <c r="B12" s="213"/>
      <c r="C12" s="211"/>
      <c r="D12" s="211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4"/>
    </row>
    <row r="13" spans="1:76" s="207" customFormat="1" ht="66.75" customHeight="1">
      <c r="A13" s="220" t="s">
        <v>34</v>
      </c>
      <c r="B13" s="216" t="s">
        <v>289</v>
      </c>
      <c r="C13" s="20" t="s">
        <v>290</v>
      </c>
      <c r="D13" s="23" t="s">
        <v>52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23" t="s">
        <v>52</v>
      </c>
      <c r="P13" s="23" t="s">
        <v>52</v>
      </c>
      <c r="Q13" s="22" t="s">
        <v>175</v>
      </c>
      <c r="R13" s="23" t="s">
        <v>52</v>
      </c>
      <c r="S13" s="22" t="s">
        <v>175</v>
      </c>
      <c r="T13" s="23" t="s">
        <v>52</v>
      </c>
      <c r="U13" s="23" t="s">
        <v>52</v>
      </c>
      <c r="V13" s="22" t="s">
        <v>175</v>
      </c>
      <c r="W13" s="22" t="s">
        <v>175</v>
      </c>
      <c r="X13" s="898" t="s">
        <v>175</v>
      </c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</row>
    <row r="14" spans="1:76" ht="21.75" customHeight="1">
      <c r="A14" s="13" t="s">
        <v>21</v>
      </c>
      <c r="B14" s="215" t="s">
        <v>291</v>
      </c>
      <c r="C14" s="129"/>
      <c r="D14" s="353">
        <v>8</v>
      </c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354">
        <v>3</v>
      </c>
      <c r="P14" s="354">
        <v>2</v>
      </c>
      <c r="Q14" s="354" t="s">
        <v>175</v>
      </c>
      <c r="R14" s="354">
        <v>1</v>
      </c>
      <c r="S14" s="354" t="s">
        <v>175</v>
      </c>
      <c r="T14" s="354">
        <v>1</v>
      </c>
      <c r="U14" s="354">
        <v>1</v>
      </c>
      <c r="V14" s="354" t="s">
        <v>175</v>
      </c>
      <c r="W14" s="354" t="s">
        <v>175</v>
      </c>
      <c r="X14" s="361" t="s">
        <v>175</v>
      </c>
    </row>
    <row r="15" spans="1:76" ht="34.5" customHeight="1">
      <c r="A15" s="13" t="s">
        <v>22</v>
      </c>
      <c r="B15" s="215" t="s">
        <v>292</v>
      </c>
      <c r="C15" s="129"/>
      <c r="D15" s="353">
        <v>8</v>
      </c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354">
        <v>3</v>
      </c>
      <c r="P15" s="354">
        <v>2</v>
      </c>
      <c r="Q15" s="354" t="s">
        <v>175</v>
      </c>
      <c r="R15" s="354">
        <v>1</v>
      </c>
      <c r="S15" s="354" t="s">
        <v>175</v>
      </c>
      <c r="T15" s="354">
        <v>1</v>
      </c>
      <c r="U15" s="354">
        <v>1</v>
      </c>
      <c r="V15" s="354" t="s">
        <v>175</v>
      </c>
      <c r="W15" s="354" t="s">
        <v>175</v>
      </c>
      <c r="X15" s="361" t="s">
        <v>175</v>
      </c>
    </row>
    <row r="16" spans="1:76" ht="21" customHeight="1">
      <c r="A16" s="209" t="s">
        <v>293</v>
      </c>
      <c r="B16" s="213"/>
      <c r="C16" s="211"/>
      <c r="D16" s="211"/>
      <c r="E16" s="213"/>
      <c r="F16" s="213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8"/>
    </row>
    <row r="17" spans="1:24" ht="47.25" customHeight="1">
      <c r="A17" s="219" t="s">
        <v>48</v>
      </c>
      <c r="B17" s="216" t="s">
        <v>633</v>
      </c>
      <c r="C17" s="20" t="s">
        <v>38</v>
      </c>
      <c r="D17" s="383">
        <f>D19*100/D18</f>
        <v>91.021823706964099</v>
      </c>
      <c r="E17" s="359">
        <f t="shared" ref="E17:X17" si="1">E19*100/E18</f>
        <v>87.731862780204821</v>
      </c>
      <c r="F17" s="359">
        <f t="shared" si="1"/>
        <v>90.083033056556474</v>
      </c>
      <c r="G17" s="359">
        <f t="shared" si="1"/>
        <v>87.727272727272734</v>
      </c>
      <c r="H17" s="359">
        <f t="shared" si="1"/>
        <v>90.040505122706691</v>
      </c>
      <c r="I17" s="359">
        <f t="shared" si="1"/>
        <v>88.358256954494294</v>
      </c>
      <c r="J17" s="359">
        <f t="shared" si="1"/>
        <v>87.911815704731239</v>
      </c>
      <c r="K17" s="359">
        <f t="shared" si="1"/>
        <v>89.307555730913393</v>
      </c>
      <c r="L17" s="359">
        <f t="shared" si="1"/>
        <v>91.204397801099446</v>
      </c>
      <c r="M17" s="359">
        <f t="shared" si="1"/>
        <v>97.619455386196265</v>
      </c>
      <c r="N17" s="359">
        <f t="shared" si="1"/>
        <v>93.318520869703221</v>
      </c>
      <c r="O17" s="359">
        <f t="shared" si="1"/>
        <v>88.733316615118838</v>
      </c>
      <c r="P17" s="359">
        <f t="shared" si="1"/>
        <v>90.705574125937304</v>
      </c>
      <c r="Q17" s="359">
        <f t="shared" si="1"/>
        <v>90.233041704264579</v>
      </c>
      <c r="R17" s="359">
        <f t="shared" si="1"/>
        <v>90.29821073558648</v>
      </c>
      <c r="S17" s="359">
        <f t="shared" si="1"/>
        <v>92.374273692646767</v>
      </c>
      <c r="T17" s="359">
        <f t="shared" si="1"/>
        <v>90.767063644512746</v>
      </c>
      <c r="U17" s="359">
        <f t="shared" si="1"/>
        <v>96.29778807102339</v>
      </c>
      <c r="V17" s="359">
        <f t="shared" si="1"/>
        <v>94.366992154427948</v>
      </c>
      <c r="W17" s="359">
        <f t="shared" si="1"/>
        <v>94.368565686395144</v>
      </c>
      <c r="X17" s="360">
        <f t="shared" si="1"/>
        <v>91.197057170592146</v>
      </c>
    </row>
    <row r="18" spans="1:24" ht="21.75" customHeight="1">
      <c r="A18" s="13" t="s">
        <v>21</v>
      </c>
      <c r="B18" s="215" t="s">
        <v>20</v>
      </c>
      <c r="C18" s="129"/>
      <c r="D18" s="353">
        <f>SUM(E18:X18)</f>
        <v>440301</v>
      </c>
      <c r="E18" s="354">
        <v>13963</v>
      </c>
      <c r="F18" s="354">
        <v>6383</v>
      </c>
      <c r="G18" s="354">
        <v>11000</v>
      </c>
      <c r="H18" s="354">
        <v>4197</v>
      </c>
      <c r="I18" s="354">
        <v>6219</v>
      </c>
      <c r="J18" s="354">
        <v>4037</v>
      </c>
      <c r="K18" s="354">
        <v>5069</v>
      </c>
      <c r="L18" s="354">
        <v>6003</v>
      </c>
      <c r="M18" s="354">
        <v>5839</v>
      </c>
      <c r="N18" s="354">
        <v>6301</v>
      </c>
      <c r="O18" s="354">
        <v>71778</v>
      </c>
      <c r="P18" s="354">
        <v>55345</v>
      </c>
      <c r="Q18" s="354">
        <v>50978</v>
      </c>
      <c r="R18" s="354">
        <v>37725</v>
      </c>
      <c r="S18" s="354">
        <v>24955</v>
      </c>
      <c r="T18" s="354">
        <v>39045</v>
      </c>
      <c r="U18" s="354">
        <v>29793</v>
      </c>
      <c r="V18" s="354">
        <v>17717</v>
      </c>
      <c r="W18" s="354">
        <v>24381</v>
      </c>
      <c r="X18" s="361">
        <v>19573</v>
      </c>
    </row>
    <row r="19" spans="1:24" ht="34.5" customHeight="1">
      <c r="A19" s="900" t="s">
        <v>22</v>
      </c>
      <c r="B19" s="303" t="s">
        <v>634</v>
      </c>
      <c r="C19" s="901"/>
      <c r="D19" s="353">
        <f>SUM(E19:X19)</f>
        <v>400770</v>
      </c>
      <c r="E19" s="354">
        <v>12250</v>
      </c>
      <c r="F19" s="354">
        <v>5750</v>
      </c>
      <c r="G19" s="354">
        <v>9650</v>
      </c>
      <c r="H19" s="354">
        <v>3779</v>
      </c>
      <c r="I19" s="354">
        <v>5495</v>
      </c>
      <c r="J19" s="354">
        <v>3549</v>
      </c>
      <c r="K19" s="354">
        <v>4527</v>
      </c>
      <c r="L19" s="354">
        <v>5475</v>
      </c>
      <c r="M19" s="354">
        <v>5700</v>
      </c>
      <c r="N19" s="354">
        <v>5880</v>
      </c>
      <c r="O19" s="354">
        <v>63691</v>
      </c>
      <c r="P19" s="354">
        <v>50201</v>
      </c>
      <c r="Q19" s="354">
        <v>45999</v>
      </c>
      <c r="R19" s="354">
        <v>34065</v>
      </c>
      <c r="S19" s="354">
        <v>23052</v>
      </c>
      <c r="T19" s="354">
        <v>35440</v>
      </c>
      <c r="U19" s="354">
        <v>28690</v>
      </c>
      <c r="V19" s="354">
        <v>16719</v>
      </c>
      <c r="W19" s="354">
        <v>23008</v>
      </c>
      <c r="X19" s="361">
        <v>17850</v>
      </c>
    </row>
    <row r="20" spans="1:24" ht="34.5" customHeight="1">
      <c r="A20" s="306"/>
      <c r="B20" s="314"/>
      <c r="C20" s="328"/>
      <c r="D20" s="329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519"/>
    </row>
    <row r="21" spans="1:24" ht="47.25" customHeight="1">
      <c r="A21" s="220" t="s">
        <v>54</v>
      </c>
      <c r="B21" s="248" t="s">
        <v>635</v>
      </c>
      <c r="C21" s="130" t="s">
        <v>38</v>
      </c>
      <c r="D21" s="383">
        <f>D23*100/D22</f>
        <v>91.60120008812153</v>
      </c>
      <c r="E21" s="359">
        <f t="shared" ref="E21:X21" si="2">E23*100/E22</f>
        <v>90.503473465587618</v>
      </c>
      <c r="F21" s="359">
        <f t="shared" si="2"/>
        <v>89.299702334325559</v>
      </c>
      <c r="G21" s="359">
        <f t="shared" si="2"/>
        <v>90.654545454545456</v>
      </c>
      <c r="H21" s="359">
        <f t="shared" si="2"/>
        <v>91.732189659280436</v>
      </c>
      <c r="I21" s="359">
        <f t="shared" si="2"/>
        <v>91.493809294098725</v>
      </c>
      <c r="J21" s="359">
        <f t="shared" si="2"/>
        <v>90.165964825365364</v>
      </c>
      <c r="K21" s="359">
        <f t="shared" si="2"/>
        <v>91.161964884592621</v>
      </c>
      <c r="L21" s="359">
        <f>L23*100/L22</f>
        <v>91.187739463601531</v>
      </c>
      <c r="M21" s="359">
        <f t="shared" si="2"/>
        <v>97.619455386196265</v>
      </c>
      <c r="N21" s="359">
        <f t="shared" si="2"/>
        <v>93.318520869703221</v>
      </c>
      <c r="O21" s="359">
        <f t="shared" si="2"/>
        <v>87.840285324194042</v>
      </c>
      <c r="P21" s="359">
        <f t="shared" si="2"/>
        <v>91.484325594001263</v>
      </c>
      <c r="Q21" s="359">
        <f t="shared" si="2"/>
        <v>91.729765781317425</v>
      </c>
      <c r="R21" s="359">
        <f t="shared" si="2"/>
        <v>91.080185553346581</v>
      </c>
      <c r="S21" s="359">
        <f t="shared" si="2"/>
        <v>92.606692045682223</v>
      </c>
      <c r="T21" s="359">
        <f t="shared" si="2"/>
        <v>90.767063644512746</v>
      </c>
      <c r="U21" s="359">
        <f t="shared" si="2"/>
        <v>96.774410096331351</v>
      </c>
      <c r="V21" s="359">
        <f t="shared" si="2"/>
        <v>94.389569340181751</v>
      </c>
      <c r="W21" s="359">
        <f t="shared" si="2"/>
        <v>94.368565686395144</v>
      </c>
      <c r="X21" s="360">
        <f t="shared" si="2"/>
        <v>93.189597915495838</v>
      </c>
    </row>
    <row r="22" spans="1:24" ht="21.75" customHeight="1">
      <c r="A22" s="13" t="s">
        <v>21</v>
      </c>
      <c r="B22" s="215" t="s">
        <v>20</v>
      </c>
      <c r="C22" s="129"/>
      <c r="D22" s="353">
        <f>SUM(E22:X22)</f>
        <v>440301</v>
      </c>
      <c r="E22" s="354">
        <v>13963</v>
      </c>
      <c r="F22" s="354">
        <v>6383</v>
      </c>
      <c r="G22" s="354">
        <v>11000</v>
      </c>
      <c r="H22" s="354">
        <v>4197</v>
      </c>
      <c r="I22" s="354">
        <v>6219</v>
      </c>
      <c r="J22" s="354">
        <v>4037</v>
      </c>
      <c r="K22" s="354">
        <v>5069</v>
      </c>
      <c r="L22" s="354">
        <v>6003</v>
      </c>
      <c r="M22" s="354">
        <v>5839</v>
      </c>
      <c r="N22" s="354">
        <v>6301</v>
      </c>
      <c r="O22" s="354">
        <v>71778</v>
      </c>
      <c r="P22" s="354">
        <v>55345</v>
      </c>
      <c r="Q22" s="354">
        <v>50978</v>
      </c>
      <c r="R22" s="354">
        <v>37725</v>
      </c>
      <c r="S22" s="354">
        <v>24955</v>
      </c>
      <c r="T22" s="354">
        <v>39045</v>
      </c>
      <c r="U22" s="354">
        <v>29793</v>
      </c>
      <c r="V22" s="354">
        <v>17717</v>
      </c>
      <c r="W22" s="354">
        <v>24381</v>
      </c>
      <c r="X22" s="361">
        <v>19573</v>
      </c>
    </row>
    <row r="23" spans="1:24" ht="34.5" customHeight="1">
      <c r="A23" s="13" t="s">
        <v>22</v>
      </c>
      <c r="B23" s="215" t="s">
        <v>636</v>
      </c>
      <c r="C23" s="129"/>
      <c r="D23" s="353">
        <f>SUM(E23:X23)</f>
        <v>403321</v>
      </c>
      <c r="E23" s="354">
        <v>12637</v>
      </c>
      <c r="F23" s="354">
        <v>5700</v>
      </c>
      <c r="G23" s="354">
        <v>9972</v>
      </c>
      <c r="H23" s="354">
        <v>3850</v>
      </c>
      <c r="I23" s="354">
        <v>5690</v>
      </c>
      <c r="J23" s="354">
        <v>3640</v>
      </c>
      <c r="K23" s="354">
        <v>4621</v>
      </c>
      <c r="L23" s="354">
        <v>5474</v>
      </c>
      <c r="M23" s="354">
        <v>5700</v>
      </c>
      <c r="N23" s="354">
        <v>5880</v>
      </c>
      <c r="O23" s="354">
        <v>63050</v>
      </c>
      <c r="P23" s="354">
        <v>50632</v>
      </c>
      <c r="Q23" s="354">
        <v>46762</v>
      </c>
      <c r="R23" s="354">
        <v>34360</v>
      </c>
      <c r="S23" s="354">
        <v>23110</v>
      </c>
      <c r="T23" s="354">
        <v>35440</v>
      </c>
      <c r="U23" s="354">
        <v>28832</v>
      </c>
      <c r="V23" s="354">
        <v>16723</v>
      </c>
      <c r="W23" s="354">
        <v>23008</v>
      </c>
      <c r="X23" s="361">
        <v>18240</v>
      </c>
    </row>
    <row r="24" spans="1:24" ht="31.5">
      <c r="A24" s="220" t="s">
        <v>57</v>
      </c>
      <c r="B24" s="248" t="s">
        <v>294</v>
      </c>
      <c r="C24" s="130" t="s">
        <v>29</v>
      </c>
      <c r="D24" s="383">
        <f>D26*100/D25</f>
        <v>1.4953599001793652</v>
      </c>
      <c r="E24" s="383">
        <f t="shared" ref="E24:X24" si="3">E26*100/E25</f>
        <v>1.9936204146730463</v>
      </c>
      <c r="F24" s="383">
        <f t="shared" si="3"/>
        <v>1.7073170731707317</v>
      </c>
      <c r="G24" s="383">
        <f t="shared" si="3"/>
        <v>2.2321428571428572</v>
      </c>
      <c r="H24" s="383">
        <f t="shared" si="3"/>
        <v>2.6262626262626263</v>
      </c>
      <c r="I24" s="383">
        <f t="shared" si="3"/>
        <v>2.0588235294117645</v>
      </c>
      <c r="J24" s="383">
        <f t="shared" si="3"/>
        <v>2.0168067226890756</v>
      </c>
      <c r="K24" s="383">
        <f t="shared" si="3"/>
        <v>0.64239828693790146</v>
      </c>
      <c r="L24" s="383">
        <f t="shared" si="3"/>
        <v>1.5060240963855422</v>
      </c>
      <c r="M24" s="383">
        <f t="shared" si="3"/>
        <v>4.86322188449848</v>
      </c>
      <c r="N24" s="383">
        <f t="shared" si="3"/>
        <v>2.7004219409282699</v>
      </c>
      <c r="O24" s="383">
        <f t="shared" si="3"/>
        <v>1.9791666666666667</v>
      </c>
      <c r="P24" s="383">
        <f t="shared" si="3"/>
        <v>1.6814635458703255</v>
      </c>
      <c r="Q24" s="383">
        <f t="shared" si="3"/>
        <v>1.5431472081218274</v>
      </c>
      <c r="R24" s="383">
        <f t="shared" si="3"/>
        <v>5.1918735891647856</v>
      </c>
      <c r="S24" s="383">
        <f t="shared" si="3"/>
        <v>1.8666666666666667</v>
      </c>
      <c r="T24" s="383">
        <f t="shared" si="3"/>
        <v>0.48076923076923078</v>
      </c>
      <c r="U24" s="383">
        <f t="shared" si="3"/>
        <v>0.57600801402454294</v>
      </c>
      <c r="V24" s="383">
        <f t="shared" si="3"/>
        <v>1.0245901639344261</v>
      </c>
      <c r="W24" s="383">
        <f t="shared" si="3"/>
        <v>0.70229530661185335</v>
      </c>
      <c r="X24" s="902">
        <f t="shared" si="3"/>
        <v>0.84993359893758302</v>
      </c>
    </row>
    <row r="25" spans="1:24" ht="18" customHeight="1">
      <c r="A25" s="13" t="s">
        <v>21</v>
      </c>
      <c r="B25" s="215" t="s">
        <v>28</v>
      </c>
      <c r="C25" s="20"/>
      <c r="D25" s="353">
        <f>SUM(E25:X25)</f>
        <v>51292</v>
      </c>
      <c r="E25" s="354">
        <v>1254</v>
      </c>
      <c r="F25" s="354">
        <v>1640</v>
      </c>
      <c r="G25" s="354">
        <v>1120</v>
      </c>
      <c r="H25" s="354">
        <v>495</v>
      </c>
      <c r="I25" s="354">
        <v>1360</v>
      </c>
      <c r="J25" s="354">
        <v>595</v>
      </c>
      <c r="K25" s="354">
        <v>934</v>
      </c>
      <c r="L25" s="354">
        <v>996</v>
      </c>
      <c r="M25" s="354">
        <v>658</v>
      </c>
      <c r="N25" s="354">
        <v>1185</v>
      </c>
      <c r="O25" s="354">
        <v>960</v>
      </c>
      <c r="P25" s="354">
        <v>7434</v>
      </c>
      <c r="Q25" s="354">
        <v>4925</v>
      </c>
      <c r="R25" s="354">
        <v>2658</v>
      </c>
      <c r="S25" s="354">
        <v>2250</v>
      </c>
      <c r="T25" s="354">
        <v>7280</v>
      </c>
      <c r="U25" s="354">
        <v>3993</v>
      </c>
      <c r="V25" s="354">
        <v>1952</v>
      </c>
      <c r="W25" s="354">
        <v>5838</v>
      </c>
      <c r="X25" s="361">
        <v>3765</v>
      </c>
    </row>
    <row r="26" spans="1:24" ht="18" customHeight="1">
      <c r="A26" s="13" t="s">
        <v>22</v>
      </c>
      <c r="B26" s="215" t="s">
        <v>30</v>
      </c>
      <c r="C26" s="20"/>
      <c r="D26" s="353">
        <f>SUM(E26:X26)</f>
        <v>767</v>
      </c>
      <c r="E26" s="354">
        <v>25</v>
      </c>
      <c r="F26" s="354">
        <v>28</v>
      </c>
      <c r="G26" s="354">
        <v>25</v>
      </c>
      <c r="H26" s="354">
        <v>13</v>
      </c>
      <c r="I26" s="354">
        <v>28</v>
      </c>
      <c r="J26" s="354">
        <v>12</v>
      </c>
      <c r="K26" s="354">
        <v>6</v>
      </c>
      <c r="L26" s="354">
        <v>15</v>
      </c>
      <c r="M26" s="354">
        <v>32</v>
      </c>
      <c r="N26" s="354">
        <v>32</v>
      </c>
      <c r="O26" s="354">
        <v>19</v>
      </c>
      <c r="P26" s="354">
        <v>125</v>
      </c>
      <c r="Q26" s="354">
        <v>76</v>
      </c>
      <c r="R26" s="354">
        <v>138</v>
      </c>
      <c r="S26" s="354">
        <v>42</v>
      </c>
      <c r="T26" s="354">
        <v>35</v>
      </c>
      <c r="U26" s="354">
        <v>23</v>
      </c>
      <c r="V26" s="354">
        <v>20</v>
      </c>
      <c r="W26" s="354">
        <v>41</v>
      </c>
      <c r="X26" s="361">
        <v>32</v>
      </c>
    </row>
    <row r="27" spans="1:24" ht="81">
      <c r="A27" s="220" t="s">
        <v>295</v>
      </c>
      <c r="B27" s="248" t="s">
        <v>308</v>
      </c>
      <c r="C27" s="903" t="s">
        <v>296</v>
      </c>
      <c r="D27" s="383">
        <v>6.61</v>
      </c>
      <c r="E27" s="904">
        <v>3.83</v>
      </c>
      <c r="F27" s="904">
        <v>5.75</v>
      </c>
      <c r="G27" s="904">
        <v>4.17</v>
      </c>
      <c r="H27" s="904">
        <v>7.02</v>
      </c>
      <c r="I27" s="904">
        <v>3.81</v>
      </c>
      <c r="J27" s="904">
        <v>3.87</v>
      </c>
      <c r="K27" s="904">
        <v>5.41</v>
      </c>
      <c r="L27" s="904">
        <v>4.21</v>
      </c>
      <c r="M27" s="904">
        <v>6.36</v>
      </c>
      <c r="N27" s="904">
        <v>2.5299999999999998</v>
      </c>
      <c r="O27" s="905"/>
      <c r="P27" s="905"/>
      <c r="Q27" s="905"/>
      <c r="R27" s="905"/>
      <c r="S27" s="905"/>
      <c r="T27" s="905"/>
      <c r="U27" s="905"/>
      <c r="V27" s="905"/>
      <c r="W27" s="905"/>
      <c r="X27" s="906"/>
    </row>
    <row r="28" spans="1:24" ht="25.5" customHeight="1">
      <c r="A28" s="13" t="s">
        <v>21</v>
      </c>
      <c r="B28" s="215" t="s">
        <v>298</v>
      </c>
      <c r="C28" s="22" t="s">
        <v>300</v>
      </c>
      <c r="D28" s="353">
        <f>SUM(E28:N28)</f>
        <v>29578</v>
      </c>
      <c r="E28" s="354">
        <v>5766</v>
      </c>
      <c r="F28" s="354">
        <v>3500</v>
      </c>
      <c r="G28" s="354">
        <v>4528</v>
      </c>
      <c r="H28" s="354">
        <v>3582</v>
      </c>
      <c r="I28" s="354">
        <v>2700</v>
      </c>
      <c r="J28" s="354">
        <v>1759</v>
      </c>
      <c r="K28" s="354">
        <v>2496</v>
      </c>
      <c r="L28" s="354">
        <v>1343</v>
      </c>
      <c r="M28" s="354">
        <v>2114</v>
      </c>
      <c r="N28" s="354">
        <v>1790</v>
      </c>
      <c r="O28" s="907"/>
      <c r="P28" s="907"/>
      <c r="Q28" s="907"/>
      <c r="R28" s="907"/>
      <c r="S28" s="907"/>
      <c r="T28" s="907"/>
      <c r="U28" s="907"/>
      <c r="V28" s="907"/>
      <c r="W28" s="907"/>
      <c r="X28" s="908"/>
    </row>
    <row r="29" spans="1:24" ht="31.5">
      <c r="A29" s="13" t="s">
        <v>22</v>
      </c>
      <c r="B29" s="215" t="s">
        <v>299</v>
      </c>
      <c r="C29" s="22" t="s">
        <v>300</v>
      </c>
      <c r="D29" s="383">
        <v>41.71</v>
      </c>
      <c r="E29" s="359">
        <v>44.48</v>
      </c>
      <c r="F29" s="359">
        <v>42.42</v>
      </c>
      <c r="G29" s="359">
        <v>36.32</v>
      </c>
      <c r="H29" s="359">
        <v>47.87</v>
      </c>
      <c r="I29" s="359">
        <v>37.96</v>
      </c>
      <c r="J29" s="359">
        <v>34.39</v>
      </c>
      <c r="K29" s="359">
        <v>40.86</v>
      </c>
      <c r="L29" s="359">
        <v>40.799999999999997</v>
      </c>
      <c r="M29" s="359">
        <v>38.409999999999997</v>
      </c>
      <c r="N29" s="359">
        <v>34.54</v>
      </c>
      <c r="O29" s="907"/>
      <c r="P29" s="907"/>
      <c r="Q29" s="907"/>
      <c r="R29" s="907"/>
      <c r="S29" s="907"/>
      <c r="T29" s="907"/>
      <c r="U29" s="907"/>
      <c r="V29" s="907"/>
      <c r="W29" s="907"/>
      <c r="X29" s="908"/>
    </row>
    <row r="30" spans="1:24" ht="31.5">
      <c r="A30" s="13" t="s">
        <v>68</v>
      </c>
      <c r="B30" s="215" t="s">
        <v>297</v>
      </c>
      <c r="C30" s="22" t="s">
        <v>300</v>
      </c>
      <c r="D30" s="383">
        <v>35.1</v>
      </c>
      <c r="E30" s="359">
        <v>40.65</v>
      </c>
      <c r="F30" s="359">
        <v>36.67</v>
      </c>
      <c r="G30" s="359">
        <v>32.15</v>
      </c>
      <c r="H30" s="359">
        <v>40.85</v>
      </c>
      <c r="I30" s="359">
        <v>34.15</v>
      </c>
      <c r="J30" s="359">
        <v>30.52</v>
      </c>
      <c r="K30" s="359">
        <v>35.450000000000003</v>
      </c>
      <c r="L30" s="359">
        <v>36.590000000000003</v>
      </c>
      <c r="M30" s="359">
        <v>32.049999999999997</v>
      </c>
      <c r="N30" s="359">
        <v>32.01</v>
      </c>
      <c r="O30" s="907"/>
      <c r="P30" s="907"/>
      <c r="Q30" s="907"/>
      <c r="R30" s="907"/>
      <c r="S30" s="907"/>
      <c r="T30" s="907"/>
      <c r="U30" s="907"/>
      <c r="V30" s="907"/>
      <c r="W30" s="907"/>
      <c r="X30" s="908"/>
    </row>
    <row r="31" spans="1:24" ht="81">
      <c r="A31" s="219" t="s">
        <v>305</v>
      </c>
      <c r="B31" s="248" t="s">
        <v>301</v>
      </c>
      <c r="C31" s="903" t="s">
        <v>296</v>
      </c>
      <c r="D31" s="383">
        <v>4.57</v>
      </c>
      <c r="E31" s="359">
        <v>3.96</v>
      </c>
      <c r="F31" s="359">
        <v>3.99</v>
      </c>
      <c r="G31" s="359">
        <v>4.88</v>
      </c>
      <c r="H31" s="359">
        <v>4.9800000000000004</v>
      </c>
      <c r="I31" s="359">
        <v>5.42</v>
      </c>
      <c r="J31" s="359">
        <v>3.33</v>
      </c>
      <c r="K31" s="359">
        <v>3.81</v>
      </c>
      <c r="L31" s="359">
        <v>4.21</v>
      </c>
      <c r="M31" s="359">
        <v>4.0599999999999996</v>
      </c>
      <c r="N31" s="359">
        <v>3.2</v>
      </c>
      <c r="O31" s="299"/>
      <c r="P31" s="299"/>
      <c r="Q31" s="299"/>
      <c r="R31" s="299"/>
      <c r="S31" s="299"/>
      <c r="T31" s="299"/>
      <c r="U31" s="299"/>
      <c r="V31" s="299"/>
      <c r="W31" s="299"/>
      <c r="X31" s="364"/>
    </row>
    <row r="32" spans="1:24" ht="21" customHeight="1">
      <c r="A32" s="13" t="s">
        <v>21</v>
      </c>
      <c r="B32" s="215" t="s">
        <v>302</v>
      </c>
      <c r="C32" s="909" t="s">
        <v>300</v>
      </c>
      <c r="D32" s="353">
        <f>SUM(E32:N32)</f>
        <v>49794</v>
      </c>
      <c r="E32" s="354">
        <v>12619</v>
      </c>
      <c r="F32" s="354">
        <v>5219</v>
      </c>
      <c r="G32" s="354">
        <v>5402</v>
      </c>
      <c r="H32" s="354">
        <v>4889</v>
      </c>
      <c r="I32" s="354">
        <v>3266</v>
      </c>
      <c r="J32" s="354">
        <v>3857</v>
      </c>
      <c r="K32" s="354">
        <v>4284</v>
      </c>
      <c r="L32" s="354">
        <v>3855</v>
      </c>
      <c r="M32" s="354">
        <v>2567</v>
      </c>
      <c r="N32" s="354">
        <v>3836</v>
      </c>
      <c r="O32" s="299"/>
      <c r="P32" s="299"/>
      <c r="Q32" s="299"/>
      <c r="R32" s="299"/>
      <c r="S32" s="299"/>
      <c r="T32" s="299"/>
      <c r="U32" s="299"/>
      <c r="V32" s="299"/>
      <c r="W32" s="299"/>
      <c r="X32" s="364"/>
    </row>
    <row r="33" spans="1:24" ht="31.5">
      <c r="A33" s="13" t="s">
        <v>22</v>
      </c>
      <c r="B33" s="215" t="s">
        <v>303</v>
      </c>
      <c r="C33" s="909" t="s">
        <v>300</v>
      </c>
      <c r="D33" s="383">
        <v>46.13</v>
      </c>
      <c r="E33" s="910">
        <v>46.82</v>
      </c>
      <c r="F33" s="359">
        <v>47.17</v>
      </c>
      <c r="G33" s="359">
        <v>45.02</v>
      </c>
      <c r="H33" s="359">
        <v>54.73</v>
      </c>
      <c r="I33" s="359">
        <v>40.47</v>
      </c>
      <c r="J33" s="359">
        <v>44.98</v>
      </c>
      <c r="K33" s="359">
        <v>46.56</v>
      </c>
      <c r="L33" s="359">
        <v>45.86</v>
      </c>
      <c r="M33" s="359">
        <v>48.07</v>
      </c>
      <c r="N33" s="359">
        <v>37.85</v>
      </c>
      <c r="O33" s="911"/>
      <c r="P33" s="299"/>
      <c r="Q33" s="299"/>
      <c r="R33" s="299"/>
      <c r="S33" s="299"/>
      <c r="T33" s="299"/>
      <c r="U33" s="299"/>
      <c r="V33" s="299"/>
      <c r="W33" s="299"/>
      <c r="X33" s="364"/>
    </row>
    <row r="34" spans="1:24" ht="31.5">
      <c r="A34" s="912" t="s">
        <v>68</v>
      </c>
      <c r="B34" s="258" t="s">
        <v>304</v>
      </c>
      <c r="C34" s="909" t="s">
        <v>300</v>
      </c>
      <c r="D34" s="383">
        <v>41.56</v>
      </c>
      <c r="E34" s="359">
        <v>42.86</v>
      </c>
      <c r="F34" s="913">
        <v>43.18</v>
      </c>
      <c r="G34" s="913">
        <v>40.14</v>
      </c>
      <c r="H34" s="913">
        <v>49.75</v>
      </c>
      <c r="I34" s="913">
        <v>35.049999999999997</v>
      </c>
      <c r="J34" s="913">
        <v>41.65</v>
      </c>
      <c r="K34" s="913">
        <v>42.75</v>
      </c>
      <c r="L34" s="913">
        <v>41.65</v>
      </c>
      <c r="M34" s="913">
        <v>44.01</v>
      </c>
      <c r="N34" s="913">
        <v>34.65</v>
      </c>
      <c r="O34" s="914"/>
      <c r="P34" s="365"/>
      <c r="Q34" s="365"/>
      <c r="R34" s="365"/>
      <c r="S34" s="365"/>
      <c r="T34" s="365"/>
      <c r="U34" s="365"/>
      <c r="V34" s="365"/>
      <c r="W34" s="365"/>
      <c r="X34" s="366"/>
    </row>
    <row r="35" spans="1:24">
      <c r="A35" s="306"/>
      <c r="B35" s="314"/>
      <c r="C35" s="310"/>
      <c r="D35" s="336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7"/>
      <c r="P35" s="306"/>
      <c r="Q35" s="306"/>
      <c r="R35" s="306"/>
      <c r="S35" s="306"/>
      <c r="T35" s="306"/>
      <c r="U35" s="306"/>
      <c r="V35" s="306"/>
      <c r="W35" s="306"/>
      <c r="X35" s="306"/>
    </row>
    <row r="36" spans="1:24" ht="34.5">
      <c r="A36" s="220" t="s">
        <v>664</v>
      </c>
      <c r="B36" s="248" t="s">
        <v>1098</v>
      </c>
      <c r="C36" s="915" t="s">
        <v>306</v>
      </c>
      <c r="D36" s="916">
        <f>D38*100/D37</f>
        <v>67.732774359321112</v>
      </c>
      <c r="E36" s="904">
        <f t="shared" ref="E36:N36" si="4">E38*100/E37</f>
        <v>62.192160943461673</v>
      </c>
      <c r="F36" s="904">
        <f t="shared" si="4"/>
        <v>70.285714285714292</v>
      </c>
      <c r="G36" s="904">
        <f t="shared" si="4"/>
        <v>65.150176678445234</v>
      </c>
      <c r="H36" s="904">
        <f t="shared" si="4"/>
        <v>78.056951423785591</v>
      </c>
      <c r="I36" s="904">
        <f t="shared" si="4"/>
        <v>77.037037037037038</v>
      </c>
      <c r="J36" s="904">
        <f t="shared" si="4"/>
        <v>61.39852188743604</v>
      </c>
      <c r="K36" s="904">
        <f t="shared" si="4"/>
        <v>51.20192307692308</v>
      </c>
      <c r="L36" s="904">
        <f t="shared" si="4"/>
        <v>71.854058078927778</v>
      </c>
      <c r="M36" s="904">
        <f t="shared" si="4"/>
        <v>91.958372753074741</v>
      </c>
      <c r="N36" s="904">
        <f t="shared" si="4"/>
        <v>50</v>
      </c>
      <c r="O36" s="905"/>
      <c r="P36" s="905"/>
      <c r="Q36" s="905"/>
      <c r="R36" s="905"/>
      <c r="S36" s="905"/>
      <c r="T36" s="905"/>
      <c r="U36" s="905"/>
      <c r="V36" s="905"/>
      <c r="W36" s="905"/>
      <c r="X36" s="906"/>
    </row>
    <row r="37" spans="1:24" ht="21" customHeight="1">
      <c r="A37" s="16" t="s">
        <v>21</v>
      </c>
      <c r="B37" s="215" t="s">
        <v>637</v>
      </c>
      <c r="C37" s="129"/>
      <c r="D37" s="353">
        <f>SUM(E37:N37)</f>
        <v>29578</v>
      </c>
      <c r="E37" s="354">
        <v>5766</v>
      </c>
      <c r="F37" s="354">
        <v>3500</v>
      </c>
      <c r="G37" s="354">
        <v>4528</v>
      </c>
      <c r="H37" s="354">
        <v>3582</v>
      </c>
      <c r="I37" s="354">
        <v>2700</v>
      </c>
      <c r="J37" s="354">
        <v>1759</v>
      </c>
      <c r="K37" s="354">
        <v>2496</v>
      </c>
      <c r="L37" s="354">
        <v>1343</v>
      </c>
      <c r="M37" s="354">
        <v>2114</v>
      </c>
      <c r="N37" s="354">
        <v>1790</v>
      </c>
      <c r="O37" s="299"/>
      <c r="P37" s="299"/>
      <c r="Q37" s="299"/>
      <c r="R37" s="299"/>
      <c r="S37" s="299"/>
      <c r="T37" s="299"/>
      <c r="U37" s="299"/>
      <c r="V37" s="299"/>
      <c r="W37" s="299"/>
      <c r="X37" s="364"/>
    </row>
    <row r="38" spans="1:24" ht="31.5">
      <c r="A38" s="312" t="s">
        <v>22</v>
      </c>
      <c r="B38" s="258" t="s">
        <v>638</v>
      </c>
      <c r="C38" s="901"/>
      <c r="D38" s="353">
        <f>SUM(E38:N38)</f>
        <v>20034</v>
      </c>
      <c r="E38" s="354">
        <v>3586</v>
      </c>
      <c r="F38" s="354">
        <v>2460</v>
      </c>
      <c r="G38" s="354">
        <v>2950</v>
      </c>
      <c r="H38" s="354">
        <v>2796</v>
      </c>
      <c r="I38" s="354">
        <v>2080</v>
      </c>
      <c r="J38" s="354">
        <v>1080</v>
      </c>
      <c r="K38" s="354">
        <v>1278</v>
      </c>
      <c r="L38" s="354">
        <v>965</v>
      </c>
      <c r="M38" s="354">
        <v>1944</v>
      </c>
      <c r="N38" s="354">
        <v>895</v>
      </c>
      <c r="O38" s="365"/>
      <c r="P38" s="365"/>
      <c r="Q38" s="365"/>
      <c r="R38" s="365"/>
      <c r="S38" s="365"/>
      <c r="T38" s="365"/>
      <c r="U38" s="365"/>
      <c r="V38" s="365"/>
      <c r="W38" s="365"/>
      <c r="X38" s="366"/>
    </row>
    <row r="39" spans="1:24" ht="34.5" hidden="1">
      <c r="A39" s="220" t="s">
        <v>665</v>
      </c>
      <c r="B39" s="248" t="s">
        <v>1099</v>
      </c>
      <c r="C39" s="915" t="s">
        <v>306</v>
      </c>
      <c r="D39" s="383">
        <f>D41*100/D40</f>
        <v>53.314355429036191</v>
      </c>
      <c r="E39" s="359">
        <f t="shared" ref="E39:N39" si="5">E41*100/E40</f>
        <v>58.277201046041682</v>
      </c>
      <c r="F39" s="359">
        <f t="shared" si="5"/>
        <v>54.512358689404103</v>
      </c>
      <c r="G39" s="359">
        <f t="shared" si="5"/>
        <v>45.816364309514995</v>
      </c>
      <c r="H39" s="359">
        <f t="shared" si="5"/>
        <v>48.786688236653568</v>
      </c>
      <c r="I39" s="359">
        <f t="shared" si="5"/>
        <v>60.930802204531538</v>
      </c>
      <c r="J39" s="359">
        <f t="shared" si="5"/>
        <v>48.327715841327453</v>
      </c>
      <c r="K39" s="359">
        <f t="shared" si="5"/>
        <v>49.253034547152197</v>
      </c>
      <c r="L39" s="359">
        <f t="shared" si="5"/>
        <v>47.859922178988327</v>
      </c>
      <c r="M39" s="359">
        <f t="shared" si="5"/>
        <v>64.861706271912738</v>
      </c>
      <c r="N39" s="359">
        <f t="shared" si="5"/>
        <v>49.056603773584904</v>
      </c>
      <c r="O39" s="905"/>
      <c r="P39" s="905"/>
      <c r="Q39" s="905"/>
      <c r="R39" s="905"/>
      <c r="S39" s="905"/>
      <c r="T39" s="905"/>
      <c r="U39" s="905"/>
      <c r="V39" s="905"/>
      <c r="W39" s="905"/>
      <c r="X39" s="906"/>
    </row>
    <row r="40" spans="1:24" ht="21" hidden="1" customHeight="1">
      <c r="A40" s="16" t="s">
        <v>21</v>
      </c>
      <c r="B40" s="215" t="s">
        <v>637</v>
      </c>
      <c r="C40" s="129"/>
      <c r="D40" s="353">
        <f>SUM(E40:N40)</f>
        <v>46721</v>
      </c>
      <c r="E40" s="354">
        <v>12619</v>
      </c>
      <c r="F40" s="354">
        <v>5219</v>
      </c>
      <c r="G40" s="354">
        <v>5402</v>
      </c>
      <c r="H40" s="354">
        <v>4327</v>
      </c>
      <c r="I40" s="354">
        <v>3266</v>
      </c>
      <c r="J40" s="354">
        <v>3857</v>
      </c>
      <c r="K40" s="354">
        <v>4284</v>
      </c>
      <c r="L40" s="354">
        <v>3855</v>
      </c>
      <c r="M40" s="354">
        <v>2567</v>
      </c>
      <c r="N40" s="354">
        <v>1325</v>
      </c>
      <c r="O40" s="299"/>
      <c r="P40" s="299"/>
      <c r="Q40" s="299"/>
      <c r="R40" s="299"/>
      <c r="S40" s="299"/>
      <c r="T40" s="299"/>
      <c r="U40" s="299"/>
      <c r="V40" s="299"/>
      <c r="W40" s="299"/>
      <c r="X40" s="364"/>
    </row>
    <row r="41" spans="1:24" ht="31.5" hidden="1">
      <c r="A41" s="312" t="s">
        <v>22</v>
      </c>
      <c r="B41" s="258" t="s">
        <v>638</v>
      </c>
      <c r="C41" s="901"/>
      <c r="D41" s="353">
        <f>SUM(E41:N41)</f>
        <v>24909</v>
      </c>
      <c r="E41" s="354">
        <v>7354</v>
      </c>
      <c r="F41" s="354">
        <v>2845</v>
      </c>
      <c r="G41" s="354">
        <v>2475</v>
      </c>
      <c r="H41" s="354">
        <v>2111</v>
      </c>
      <c r="I41" s="354">
        <v>1990</v>
      </c>
      <c r="J41" s="354">
        <v>1864</v>
      </c>
      <c r="K41" s="354">
        <v>2110</v>
      </c>
      <c r="L41" s="354">
        <v>1845</v>
      </c>
      <c r="M41" s="354">
        <v>1665</v>
      </c>
      <c r="N41" s="354">
        <v>650</v>
      </c>
      <c r="O41" s="365"/>
      <c r="P41" s="365"/>
      <c r="Q41" s="365"/>
      <c r="R41" s="365"/>
      <c r="S41" s="365"/>
      <c r="T41" s="365"/>
      <c r="U41" s="365"/>
      <c r="V41" s="365"/>
      <c r="W41" s="365"/>
      <c r="X41" s="366"/>
    </row>
    <row r="42" spans="1:24" ht="34.5" hidden="1">
      <c r="A42" s="219" t="s">
        <v>669</v>
      </c>
      <c r="B42" s="216" t="s">
        <v>1100</v>
      </c>
      <c r="C42" s="22" t="s">
        <v>306</v>
      </c>
      <c r="D42" s="917" t="e">
        <f>D44*100/D43</f>
        <v>#DIV/0!</v>
      </c>
      <c r="E42" s="917" t="e">
        <f t="shared" ref="E42:N42" si="6">E44*100/E43</f>
        <v>#DIV/0!</v>
      </c>
      <c r="F42" s="917" t="e">
        <f t="shared" si="6"/>
        <v>#DIV/0!</v>
      </c>
      <c r="G42" s="917" t="e">
        <f t="shared" si="6"/>
        <v>#DIV/0!</v>
      </c>
      <c r="H42" s="917" t="e">
        <f t="shared" si="6"/>
        <v>#DIV/0!</v>
      </c>
      <c r="I42" s="917" t="e">
        <f t="shared" si="6"/>
        <v>#DIV/0!</v>
      </c>
      <c r="J42" s="917" t="e">
        <f t="shared" si="6"/>
        <v>#DIV/0!</v>
      </c>
      <c r="K42" s="917" t="e">
        <f t="shared" si="6"/>
        <v>#DIV/0!</v>
      </c>
      <c r="L42" s="917" t="e">
        <f t="shared" si="6"/>
        <v>#DIV/0!</v>
      </c>
      <c r="M42" s="917" t="e">
        <f t="shared" si="6"/>
        <v>#DIV/0!</v>
      </c>
      <c r="N42" s="917" t="e">
        <f t="shared" si="6"/>
        <v>#DIV/0!</v>
      </c>
      <c r="O42" s="905"/>
      <c r="P42" s="905"/>
      <c r="Q42" s="905"/>
      <c r="R42" s="905"/>
      <c r="S42" s="905"/>
      <c r="T42" s="905"/>
      <c r="U42" s="905"/>
      <c r="V42" s="905"/>
      <c r="W42" s="905"/>
      <c r="X42" s="906"/>
    </row>
    <row r="43" spans="1:24" ht="21" hidden="1" customHeight="1">
      <c r="A43" s="16" t="s">
        <v>21</v>
      </c>
      <c r="B43" s="215" t="s">
        <v>637</v>
      </c>
      <c r="C43" s="129"/>
      <c r="D43" s="353">
        <v>0</v>
      </c>
      <c r="E43" s="354">
        <v>0</v>
      </c>
      <c r="F43" s="354">
        <v>0</v>
      </c>
      <c r="G43" s="354">
        <v>0</v>
      </c>
      <c r="H43" s="354">
        <v>0</v>
      </c>
      <c r="I43" s="354">
        <v>0</v>
      </c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299"/>
      <c r="P43" s="299"/>
      <c r="Q43" s="299"/>
      <c r="R43" s="299"/>
      <c r="S43" s="299"/>
      <c r="T43" s="299"/>
      <c r="U43" s="299"/>
      <c r="V43" s="299"/>
      <c r="W43" s="299"/>
      <c r="X43" s="364"/>
    </row>
    <row r="44" spans="1:24" ht="31.5" hidden="1">
      <c r="A44" s="312" t="s">
        <v>22</v>
      </c>
      <c r="B44" s="258" t="s">
        <v>638</v>
      </c>
      <c r="C44" s="901"/>
      <c r="D44" s="353">
        <v>0</v>
      </c>
      <c r="E44" s="354"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0</v>
      </c>
      <c r="M44" s="354">
        <v>0</v>
      </c>
      <c r="N44" s="354">
        <v>0</v>
      </c>
      <c r="O44" s="365"/>
      <c r="P44" s="365"/>
      <c r="Q44" s="365"/>
      <c r="R44" s="365"/>
      <c r="S44" s="365"/>
      <c r="T44" s="365"/>
      <c r="U44" s="365"/>
      <c r="V44" s="365"/>
      <c r="W44" s="365"/>
      <c r="X44" s="366"/>
    </row>
    <row r="45" spans="1:24" ht="34.5">
      <c r="A45" s="219" t="s">
        <v>666</v>
      </c>
      <c r="B45" s="216" t="s">
        <v>1101</v>
      </c>
      <c r="C45" s="22" t="s">
        <v>306</v>
      </c>
      <c r="D45" s="383">
        <f>D47*100/D46</f>
        <v>68.747238623127288</v>
      </c>
      <c r="E45" s="359">
        <f t="shared" ref="E45:N45" si="7">E47*100/E46</f>
        <v>75.647832633330694</v>
      </c>
      <c r="F45" s="359">
        <f t="shared" si="7"/>
        <v>76.355623682697839</v>
      </c>
      <c r="G45" s="359">
        <f t="shared" si="7"/>
        <v>80.062939651980741</v>
      </c>
      <c r="H45" s="359">
        <f t="shared" si="7"/>
        <v>66.189404786254855</v>
      </c>
      <c r="I45" s="359">
        <f t="shared" si="7"/>
        <v>61.175750153092466</v>
      </c>
      <c r="J45" s="359">
        <f t="shared" si="7"/>
        <v>61.239305159450353</v>
      </c>
      <c r="K45" s="359">
        <f t="shared" si="7"/>
        <v>62.441643323996267</v>
      </c>
      <c r="L45" s="359">
        <f t="shared" si="7"/>
        <v>63.29442282749676</v>
      </c>
      <c r="M45" s="359">
        <f t="shared" si="7"/>
        <v>71.873782625633041</v>
      </c>
      <c r="N45" s="359">
        <f t="shared" si="7"/>
        <v>47.445255474452551</v>
      </c>
      <c r="O45" s="299"/>
      <c r="P45" s="299"/>
      <c r="Q45" s="299"/>
      <c r="R45" s="299"/>
      <c r="S45" s="299"/>
      <c r="T45" s="299"/>
      <c r="U45" s="299"/>
      <c r="V45" s="299"/>
      <c r="W45" s="299"/>
      <c r="X45" s="364"/>
    </row>
    <row r="46" spans="1:24" ht="21" customHeight="1">
      <c r="A46" s="16" t="s">
        <v>21</v>
      </c>
      <c r="B46" s="215" t="s">
        <v>639</v>
      </c>
      <c r="C46" s="129"/>
      <c r="D46" s="353">
        <f>SUM(E46:N46)</f>
        <v>49794</v>
      </c>
      <c r="E46" s="354">
        <v>12619</v>
      </c>
      <c r="F46" s="354">
        <v>5219</v>
      </c>
      <c r="G46" s="354">
        <v>5402</v>
      </c>
      <c r="H46" s="354">
        <v>4889</v>
      </c>
      <c r="I46" s="354">
        <v>3266</v>
      </c>
      <c r="J46" s="354">
        <v>3857</v>
      </c>
      <c r="K46" s="354">
        <v>4284</v>
      </c>
      <c r="L46" s="354">
        <v>3855</v>
      </c>
      <c r="M46" s="354">
        <v>2567</v>
      </c>
      <c r="N46" s="354">
        <v>3836</v>
      </c>
      <c r="O46" s="299"/>
      <c r="P46" s="299"/>
      <c r="Q46" s="299"/>
      <c r="R46" s="299"/>
      <c r="S46" s="299"/>
      <c r="T46" s="299"/>
      <c r="U46" s="299"/>
      <c r="V46" s="299"/>
      <c r="W46" s="299"/>
      <c r="X46" s="364"/>
    </row>
    <row r="47" spans="1:24" ht="31.5">
      <c r="A47" s="16" t="s">
        <v>22</v>
      </c>
      <c r="B47" s="215" t="s">
        <v>640</v>
      </c>
      <c r="C47" s="129"/>
      <c r="D47" s="353">
        <f>SUM(E47:N47)</f>
        <v>34232</v>
      </c>
      <c r="E47" s="354">
        <v>9546</v>
      </c>
      <c r="F47" s="354">
        <v>3985</v>
      </c>
      <c r="G47" s="354">
        <v>4325</v>
      </c>
      <c r="H47" s="354">
        <v>3236</v>
      </c>
      <c r="I47" s="354">
        <v>1998</v>
      </c>
      <c r="J47" s="354">
        <v>2362</v>
      </c>
      <c r="K47" s="354">
        <v>2675</v>
      </c>
      <c r="L47" s="354">
        <v>2440</v>
      </c>
      <c r="M47" s="354">
        <v>1845</v>
      </c>
      <c r="N47" s="354">
        <v>1820</v>
      </c>
      <c r="O47" s="299"/>
      <c r="P47" s="299"/>
      <c r="Q47" s="299"/>
      <c r="R47" s="299"/>
      <c r="S47" s="299"/>
      <c r="T47" s="299"/>
      <c r="U47" s="299"/>
      <c r="V47" s="299"/>
      <c r="W47" s="299"/>
      <c r="X47" s="364"/>
    </row>
    <row r="48" spans="1:24" ht="34.5" hidden="1">
      <c r="A48" s="219" t="s">
        <v>667</v>
      </c>
      <c r="B48" s="216" t="s">
        <v>668</v>
      </c>
      <c r="C48" s="22" t="s">
        <v>306</v>
      </c>
      <c r="D48" s="23" t="s">
        <v>648</v>
      </c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299"/>
      <c r="P48" s="299"/>
      <c r="Q48" s="299"/>
      <c r="R48" s="299"/>
      <c r="S48" s="299"/>
      <c r="T48" s="299"/>
      <c r="U48" s="299"/>
      <c r="V48" s="299"/>
      <c r="W48" s="299"/>
      <c r="X48" s="364"/>
    </row>
    <row r="49" spans="1:24" ht="21" hidden="1" customHeight="1">
      <c r="A49" s="16" t="s">
        <v>21</v>
      </c>
      <c r="B49" s="215" t="s">
        <v>639</v>
      </c>
      <c r="C49" s="129"/>
      <c r="D49" s="20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299"/>
      <c r="P49" s="299"/>
      <c r="Q49" s="299"/>
      <c r="R49" s="299"/>
      <c r="S49" s="299"/>
      <c r="T49" s="299"/>
      <c r="U49" s="299"/>
      <c r="V49" s="299"/>
      <c r="W49" s="299"/>
      <c r="X49" s="364"/>
    </row>
    <row r="50" spans="1:24" ht="31.5" hidden="1">
      <c r="A50" s="16" t="s">
        <v>22</v>
      </c>
      <c r="B50" s="215" t="s">
        <v>640</v>
      </c>
      <c r="C50" s="129"/>
      <c r="D50" s="20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299"/>
      <c r="P50" s="299"/>
      <c r="Q50" s="299"/>
      <c r="R50" s="299"/>
      <c r="S50" s="299"/>
      <c r="T50" s="299"/>
      <c r="U50" s="299"/>
      <c r="V50" s="299"/>
      <c r="W50" s="299"/>
      <c r="X50" s="364"/>
    </row>
    <row r="51" spans="1:24" ht="63" customHeight="1">
      <c r="A51" s="220" t="s">
        <v>312</v>
      </c>
      <c r="B51" s="248" t="s">
        <v>307</v>
      </c>
      <c r="C51" s="915" t="s">
        <v>1102</v>
      </c>
      <c r="D51" s="917" t="s">
        <v>648</v>
      </c>
      <c r="E51" s="359">
        <f>E53*100/E52</f>
        <v>61.111111111111114</v>
      </c>
      <c r="F51" s="12"/>
      <c r="G51" s="12"/>
      <c r="H51" s="12"/>
      <c r="I51" s="12"/>
      <c r="J51" s="12"/>
      <c r="K51" s="12"/>
      <c r="L51" s="12"/>
      <c r="M51" s="12"/>
      <c r="N51" s="12"/>
      <c r="O51" s="905"/>
      <c r="P51" s="905"/>
      <c r="Q51" s="905"/>
      <c r="R51" s="905"/>
      <c r="S51" s="905"/>
      <c r="T51" s="905"/>
      <c r="U51" s="905"/>
      <c r="V51" s="905"/>
      <c r="W51" s="905"/>
      <c r="X51" s="906"/>
    </row>
    <row r="52" spans="1:24" ht="21.75" customHeight="1">
      <c r="A52" s="16" t="s">
        <v>21</v>
      </c>
      <c r="B52" s="215" t="s">
        <v>309</v>
      </c>
      <c r="C52" s="129"/>
      <c r="D52" s="20"/>
      <c r="E52" s="354">
        <v>54</v>
      </c>
      <c r="F52" s="8"/>
      <c r="G52" s="8"/>
      <c r="H52" s="8"/>
      <c r="I52" s="8"/>
      <c r="J52" s="8"/>
      <c r="K52" s="8"/>
      <c r="L52" s="8"/>
      <c r="M52" s="8"/>
      <c r="N52" s="8"/>
      <c r="O52" s="299"/>
      <c r="P52" s="299"/>
      <c r="Q52" s="299"/>
      <c r="R52" s="299"/>
      <c r="S52" s="299"/>
      <c r="T52" s="299"/>
      <c r="U52" s="299"/>
      <c r="V52" s="299"/>
      <c r="W52" s="299"/>
      <c r="X52" s="364"/>
    </row>
    <row r="53" spans="1:24" ht="63">
      <c r="A53" s="16" t="s">
        <v>22</v>
      </c>
      <c r="B53" s="215" t="s">
        <v>310</v>
      </c>
      <c r="C53" s="129"/>
      <c r="D53" s="20"/>
      <c r="E53" s="354">
        <v>33</v>
      </c>
      <c r="F53" s="377" t="s">
        <v>902</v>
      </c>
      <c r="G53" s="8"/>
      <c r="H53" s="8"/>
      <c r="I53" s="8"/>
      <c r="J53" s="8"/>
      <c r="K53" s="8"/>
      <c r="L53" s="8"/>
      <c r="M53" s="8"/>
      <c r="N53" s="8"/>
      <c r="O53" s="299"/>
      <c r="P53" s="299"/>
      <c r="Q53" s="299"/>
      <c r="R53" s="299"/>
      <c r="S53" s="299"/>
      <c r="T53" s="299"/>
      <c r="U53" s="299"/>
      <c r="V53" s="299"/>
      <c r="W53" s="299"/>
      <c r="X53" s="364"/>
    </row>
    <row r="54" spans="1:24">
      <c r="A54" s="16"/>
      <c r="B54" s="215" t="s">
        <v>311</v>
      </c>
      <c r="C54" s="20" t="s">
        <v>16</v>
      </c>
      <c r="D54" s="20"/>
      <c r="E54" s="918" t="s">
        <v>670</v>
      </c>
      <c r="F54" s="8"/>
      <c r="G54" s="8"/>
      <c r="H54" s="8"/>
      <c r="I54" s="8"/>
      <c r="J54" s="8"/>
      <c r="K54" s="8"/>
      <c r="L54" s="8"/>
      <c r="M54" s="8"/>
      <c r="N54" s="8"/>
      <c r="O54" s="299"/>
      <c r="P54" s="299"/>
      <c r="Q54" s="299"/>
      <c r="R54" s="299"/>
      <c r="S54" s="299"/>
      <c r="T54" s="299"/>
      <c r="U54" s="299"/>
      <c r="V54" s="299"/>
      <c r="W54" s="299"/>
      <c r="X54" s="364"/>
    </row>
    <row r="55" spans="1:24" ht="31.5">
      <c r="A55" s="219" t="s">
        <v>316</v>
      </c>
      <c r="B55" s="216" t="s">
        <v>671</v>
      </c>
      <c r="C55" s="20" t="s">
        <v>111</v>
      </c>
      <c r="D55" s="383">
        <f>D57*100/D56</f>
        <v>58.172031188002848</v>
      </c>
      <c r="E55" s="359">
        <f t="shared" ref="E55:X55" si="8">E57*100/E56</f>
        <v>16.214622641509433</v>
      </c>
      <c r="F55" s="359">
        <f t="shared" si="8"/>
        <v>64.083836138456647</v>
      </c>
      <c r="G55" s="359">
        <f t="shared" si="8"/>
        <v>40.425919184564982</v>
      </c>
      <c r="H55" s="359">
        <f t="shared" si="8"/>
        <v>34.156820622986039</v>
      </c>
      <c r="I55" s="359">
        <f t="shared" si="8"/>
        <v>22.472633612363168</v>
      </c>
      <c r="J55" s="359">
        <f t="shared" si="8"/>
        <v>42.841470104223809</v>
      </c>
      <c r="K55" s="359">
        <f t="shared" si="8"/>
        <v>51.473136915077987</v>
      </c>
      <c r="L55" s="359">
        <f t="shared" si="8"/>
        <v>38.3437717466945</v>
      </c>
      <c r="M55" s="359">
        <f t="shared" si="8"/>
        <v>35.861561119293079</v>
      </c>
      <c r="N55" s="359">
        <f t="shared" si="8"/>
        <v>35.450268817204304</v>
      </c>
      <c r="O55" s="359">
        <f t="shared" si="8"/>
        <v>51.313219647281734</v>
      </c>
      <c r="P55" s="359">
        <f t="shared" si="8"/>
        <v>56.934871549150415</v>
      </c>
      <c r="Q55" s="359">
        <f t="shared" si="8"/>
        <v>85.836505792296037</v>
      </c>
      <c r="R55" s="359">
        <f t="shared" si="8"/>
        <v>54.908602464521401</v>
      </c>
      <c r="S55" s="359">
        <f t="shared" si="8"/>
        <v>64.584010399740009</v>
      </c>
      <c r="T55" s="359">
        <f t="shared" si="8"/>
        <v>57.02413479052823</v>
      </c>
      <c r="U55" s="359">
        <f t="shared" si="8"/>
        <v>57.138753231829931</v>
      </c>
      <c r="V55" s="359">
        <f t="shared" si="8"/>
        <v>71.294997662459096</v>
      </c>
      <c r="W55" s="359">
        <f t="shared" si="8"/>
        <v>67.546543134341405</v>
      </c>
      <c r="X55" s="360">
        <f t="shared" si="8"/>
        <v>72.437137330754354</v>
      </c>
    </row>
    <row r="56" spans="1:24" ht="16.5" customHeight="1">
      <c r="A56" s="16" t="s">
        <v>21</v>
      </c>
      <c r="B56" s="215" t="s">
        <v>98</v>
      </c>
      <c r="C56" s="221">
        <v>197981</v>
      </c>
      <c r="D56" s="353">
        <f>SUM(E56:X56)</f>
        <v>209183</v>
      </c>
      <c r="E56" s="354">
        <v>6784</v>
      </c>
      <c r="F56" s="354">
        <v>3149</v>
      </c>
      <c r="G56" s="354">
        <v>5494</v>
      </c>
      <c r="H56" s="354">
        <v>1862</v>
      </c>
      <c r="I56" s="354">
        <v>3106</v>
      </c>
      <c r="J56" s="354">
        <v>1823</v>
      </c>
      <c r="K56" s="354">
        <v>2308</v>
      </c>
      <c r="L56" s="354">
        <v>2874</v>
      </c>
      <c r="M56" s="354">
        <v>2716</v>
      </c>
      <c r="N56" s="354">
        <v>2976</v>
      </c>
      <c r="O56" s="354">
        <v>34305</v>
      </c>
      <c r="P56" s="354">
        <v>27131</v>
      </c>
      <c r="Q56" s="354">
        <v>24429</v>
      </c>
      <c r="R56" s="354">
        <v>17123</v>
      </c>
      <c r="S56" s="354">
        <v>12308</v>
      </c>
      <c r="T56" s="354">
        <v>17568</v>
      </c>
      <c r="U56" s="354">
        <v>13924</v>
      </c>
      <c r="V56" s="354">
        <v>8556</v>
      </c>
      <c r="W56" s="354">
        <v>11441</v>
      </c>
      <c r="X56" s="361">
        <v>9306</v>
      </c>
    </row>
    <row r="57" spans="1:24" ht="18.75" customHeight="1">
      <c r="A57" s="16" t="s">
        <v>22</v>
      </c>
      <c r="B57" s="215" t="s">
        <v>99</v>
      </c>
      <c r="C57" s="221">
        <v>76428</v>
      </c>
      <c r="D57" s="353">
        <f>SUM(E57:X57)</f>
        <v>121686</v>
      </c>
      <c r="E57" s="354">
        <v>1100</v>
      </c>
      <c r="F57" s="354">
        <v>2018</v>
      </c>
      <c r="G57" s="354">
        <v>2221</v>
      </c>
      <c r="H57" s="354">
        <v>636</v>
      </c>
      <c r="I57" s="354">
        <v>698</v>
      </c>
      <c r="J57" s="354">
        <v>781</v>
      </c>
      <c r="K57" s="354">
        <v>1188</v>
      </c>
      <c r="L57" s="354">
        <v>1102</v>
      </c>
      <c r="M57" s="354">
        <v>974</v>
      </c>
      <c r="N57" s="354">
        <v>1055</v>
      </c>
      <c r="O57" s="354">
        <v>17603</v>
      </c>
      <c r="P57" s="354">
        <v>15447</v>
      </c>
      <c r="Q57" s="354">
        <v>20969</v>
      </c>
      <c r="R57" s="354">
        <v>9402</v>
      </c>
      <c r="S57" s="354">
        <v>7949</v>
      </c>
      <c r="T57" s="354">
        <v>10018</v>
      </c>
      <c r="U57" s="354">
        <v>7956</v>
      </c>
      <c r="V57" s="354">
        <v>6100</v>
      </c>
      <c r="W57" s="354">
        <v>7728</v>
      </c>
      <c r="X57" s="361">
        <v>6741</v>
      </c>
    </row>
    <row r="58" spans="1:24" ht="47.25" customHeight="1">
      <c r="A58" s="220" t="s">
        <v>318</v>
      </c>
      <c r="B58" s="248" t="s">
        <v>672</v>
      </c>
      <c r="C58" s="130" t="s">
        <v>551</v>
      </c>
      <c r="D58" s="384">
        <f>D60*100/D59</f>
        <v>100</v>
      </c>
      <c r="E58" s="516">
        <f t="shared" ref="E58:X58" si="9">E60*100/E59</f>
        <v>100</v>
      </c>
      <c r="F58" s="516">
        <f t="shared" si="9"/>
        <v>100</v>
      </c>
      <c r="G58" s="516">
        <f t="shared" si="9"/>
        <v>100</v>
      </c>
      <c r="H58" s="516">
        <v>0</v>
      </c>
      <c r="I58" s="516">
        <f t="shared" si="9"/>
        <v>100</v>
      </c>
      <c r="J58" s="516">
        <f t="shared" si="9"/>
        <v>100</v>
      </c>
      <c r="K58" s="516">
        <f t="shared" si="9"/>
        <v>100</v>
      </c>
      <c r="L58" s="516">
        <f t="shared" si="9"/>
        <v>100</v>
      </c>
      <c r="M58" s="516">
        <f t="shared" si="9"/>
        <v>100</v>
      </c>
      <c r="N58" s="516">
        <f t="shared" si="9"/>
        <v>100</v>
      </c>
      <c r="O58" s="516">
        <f t="shared" si="9"/>
        <v>100</v>
      </c>
      <c r="P58" s="516">
        <f t="shared" si="9"/>
        <v>100</v>
      </c>
      <c r="Q58" s="516">
        <f t="shared" si="9"/>
        <v>100</v>
      </c>
      <c r="R58" s="516">
        <f t="shared" si="9"/>
        <v>100</v>
      </c>
      <c r="S58" s="516">
        <f t="shared" si="9"/>
        <v>100</v>
      </c>
      <c r="T58" s="516">
        <f t="shared" si="9"/>
        <v>100</v>
      </c>
      <c r="U58" s="516">
        <f t="shared" si="9"/>
        <v>100</v>
      </c>
      <c r="V58" s="516">
        <f t="shared" si="9"/>
        <v>100</v>
      </c>
      <c r="W58" s="516">
        <f t="shared" si="9"/>
        <v>100</v>
      </c>
      <c r="X58" s="520">
        <f t="shared" si="9"/>
        <v>100</v>
      </c>
    </row>
    <row r="59" spans="1:24" ht="18.75" customHeight="1">
      <c r="A59" s="16" t="s">
        <v>21</v>
      </c>
      <c r="B59" s="215" t="s">
        <v>99</v>
      </c>
      <c r="C59" s="221"/>
      <c r="D59" s="353">
        <f>SUM(E59:X59)</f>
        <v>756</v>
      </c>
      <c r="E59" s="354">
        <v>7</v>
      </c>
      <c r="F59" s="354">
        <v>8</v>
      </c>
      <c r="G59" s="354">
        <v>26</v>
      </c>
      <c r="H59" s="354">
        <v>0</v>
      </c>
      <c r="I59" s="354">
        <v>4</v>
      </c>
      <c r="J59" s="354">
        <v>13</v>
      </c>
      <c r="K59" s="354">
        <v>1</v>
      </c>
      <c r="L59" s="354">
        <v>5</v>
      </c>
      <c r="M59" s="354">
        <v>2</v>
      </c>
      <c r="N59" s="354">
        <v>6</v>
      </c>
      <c r="O59" s="354">
        <v>185</v>
      </c>
      <c r="P59" s="354">
        <v>84</v>
      </c>
      <c r="Q59" s="354">
        <v>113</v>
      </c>
      <c r="R59" s="354">
        <v>40</v>
      </c>
      <c r="S59" s="354">
        <v>54</v>
      </c>
      <c r="T59" s="354">
        <v>68</v>
      </c>
      <c r="U59" s="354">
        <v>41</v>
      </c>
      <c r="V59" s="354">
        <v>29</v>
      </c>
      <c r="W59" s="354">
        <v>28</v>
      </c>
      <c r="X59" s="361">
        <v>42</v>
      </c>
    </row>
    <row r="60" spans="1:24" ht="47.25">
      <c r="A60" s="312" t="s">
        <v>22</v>
      </c>
      <c r="B60" s="258" t="s">
        <v>102</v>
      </c>
      <c r="C60" s="830"/>
      <c r="D60" s="535">
        <f>SUM(E60:X60)</f>
        <v>756</v>
      </c>
      <c r="E60" s="831">
        <v>7</v>
      </c>
      <c r="F60" s="831">
        <v>8</v>
      </c>
      <c r="G60" s="831">
        <v>26</v>
      </c>
      <c r="H60" s="831">
        <v>0</v>
      </c>
      <c r="I60" s="831">
        <v>4</v>
      </c>
      <c r="J60" s="831">
        <v>13</v>
      </c>
      <c r="K60" s="831">
        <v>1</v>
      </c>
      <c r="L60" s="831">
        <v>5</v>
      </c>
      <c r="M60" s="831">
        <v>2</v>
      </c>
      <c r="N60" s="831">
        <v>6</v>
      </c>
      <c r="O60" s="831">
        <v>185</v>
      </c>
      <c r="P60" s="831">
        <v>84</v>
      </c>
      <c r="Q60" s="831">
        <v>113</v>
      </c>
      <c r="R60" s="831">
        <v>40</v>
      </c>
      <c r="S60" s="831">
        <v>54</v>
      </c>
      <c r="T60" s="831">
        <v>68</v>
      </c>
      <c r="U60" s="831">
        <v>41</v>
      </c>
      <c r="V60" s="831">
        <v>29</v>
      </c>
      <c r="W60" s="831">
        <v>28</v>
      </c>
      <c r="X60" s="832">
        <v>42</v>
      </c>
    </row>
    <row r="61" spans="1:24">
      <c r="A61" s="826"/>
      <c r="B61" s="244"/>
      <c r="C61" s="827"/>
      <c r="D61" s="528"/>
      <c r="E61" s="529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9"/>
    </row>
    <row r="62" spans="1:24" ht="17.25" customHeight="1">
      <c r="A62" s="209" t="s">
        <v>314</v>
      </c>
      <c r="B62" s="213"/>
      <c r="C62" s="211"/>
      <c r="D62" s="211"/>
      <c r="E62" s="223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9"/>
    </row>
    <row r="63" spans="1:24" ht="17.25" customHeight="1">
      <c r="A63" s="209" t="s">
        <v>315</v>
      </c>
      <c r="B63" s="213"/>
      <c r="C63" s="211"/>
      <c r="D63" s="211"/>
      <c r="E63" s="21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5"/>
    </row>
    <row r="64" spans="1:24" ht="63">
      <c r="A64" s="219" t="s">
        <v>323</v>
      </c>
      <c r="B64" s="216" t="s">
        <v>317</v>
      </c>
      <c r="C64" s="20" t="s">
        <v>16</v>
      </c>
      <c r="D64" s="919" t="s">
        <v>174</v>
      </c>
      <c r="E64" s="919" t="s">
        <v>174</v>
      </c>
      <c r="F64" s="919" t="s">
        <v>174</v>
      </c>
      <c r="G64" s="919" t="s">
        <v>174</v>
      </c>
      <c r="H64" s="919" t="s">
        <v>174</v>
      </c>
      <c r="I64" s="919" t="s">
        <v>174</v>
      </c>
      <c r="J64" s="919" t="s">
        <v>174</v>
      </c>
      <c r="K64" s="919" t="s">
        <v>174</v>
      </c>
      <c r="L64" s="919" t="s">
        <v>174</v>
      </c>
      <c r="M64" s="919" t="s">
        <v>174</v>
      </c>
      <c r="N64" s="919" t="s">
        <v>174</v>
      </c>
      <c r="O64" s="919" t="s">
        <v>174</v>
      </c>
      <c r="P64" s="919" t="s">
        <v>174</v>
      </c>
      <c r="Q64" s="919" t="s">
        <v>174</v>
      </c>
      <c r="R64" s="919" t="s">
        <v>174</v>
      </c>
      <c r="S64" s="919" t="s">
        <v>174</v>
      </c>
      <c r="T64" s="919" t="s">
        <v>174</v>
      </c>
      <c r="U64" s="919" t="s">
        <v>174</v>
      </c>
      <c r="V64" s="919" t="s">
        <v>174</v>
      </c>
      <c r="W64" s="919" t="s">
        <v>174</v>
      </c>
      <c r="X64" s="920" t="s">
        <v>174</v>
      </c>
    </row>
    <row r="65" spans="1:76" ht="31.5">
      <c r="A65" s="219"/>
      <c r="B65" s="921" t="s">
        <v>584</v>
      </c>
      <c r="C65" s="20" t="s">
        <v>16</v>
      </c>
      <c r="D65" s="919" t="s">
        <v>174</v>
      </c>
      <c r="E65" s="919" t="s">
        <v>174</v>
      </c>
      <c r="F65" s="919" t="s">
        <v>174</v>
      </c>
      <c r="G65" s="919" t="s">
        <v>174</v>
      </c>
      <c r="H65" s="919" t="s">
        <v>174</v>
      </c>
      <c r="I65" s="919" t="s">
        <v>174</v>
      </c>
      <c r="J65" s="919" t="s">
        <v>174</v>
      </c>
      <c r="K65" s="919" t="s">
        <v>174</v>
      </c>
      <c r="L65" s="919" t="s">
        <v>174</v>
      </c>
      <c r="M65" s="919" t="s">
        <v>174</v>
      </c>
      <c r="N65" s="919" t="s">
        <v>174</v>
      </c>
      <c r="O65" s="919" t="s">
        <v>174</v>
      </c>
      <c r="P65" s="919" t="s">
        <v>174</v>
      </c>
      <c r="Q65" s="919" t="s">
        <v>174</v>
      </c>
      <c r="R65" s="919" t="s">
        <v>174</v>
      </c>
      <c r="S65" s="919" t="s">
        <v>174</v>
      </c>
      <c r="T65" s="919" t="s">
        <v>174</v>
      </c>
      <c r="U65" s="919" t="s">
        <v>174</v>
      </c>
      <c r="V65" s="919" t="s">
        <v>174</v>
      </c>
      <c r="W65" s="919" t="s">
        <v>174</v>
      </c>
      <c r="X65" s="920" t="s">
        <v>174</v>
      </c>
    </row>
    <row r="66" spans="1:76" ht="31.5">
      <c r="A66" s="219"/>
      <c r="B66" s="921" t="s">
        <v>585</v>
      </c>
      <c r="C66" s="20" t="s">
        <v>16</v>
      </c>
      <c r="D66" s="919" t="s">
        <v>174</v>
      </c>
      <c r="E66" s="919" t="s">
        <v>174</v>
      </c>
      <c r="F66" s="919" t="s">
        <v>174</v>
      </c>
      <c r="G66" s="919" t="s">
        <v>174</v>
      </c>
      <c r="H66" s="919" t="s">
        <v>174</v>
      </c>
      <c r="I66" s="919" t="s">
        <v>174</v>
      </c>
      <c r="J66" s="919" t="s">
        <v>174</v>
      </c>
      <c r="K66" s="919" t="s">
        <v>174</v>
      </c>
      <c r="L66" s="919" t="s">
        <v>174</v>
      </c>
      <c r="M66" s="919" t="s">
        <v>174</v>
      </c>
      <c r="N66" s="919" t="s">
        <v>174</v>
      </c>
      <c r="O66" s="919" t="s">
        <v>174</v>
      </c>
      <c r="P66" s="919" t="s">
        <v>174</v>
      </c>
      <c r="Q66" s="919" t="s">
        <v>174</v>
      </c>
      <c r="R66" s="919" t="s">
        <v>174</v>
      </c>
      <c r="S66" s="919" t="s">
        <v>174</v>
      </c>
      <c r="T66" s="919" t="s">
        <v>174</v>
      </c>
      <c r="U66" s="919" t="s">
        <v>174</v>
      </c>
      <c r="V66" s="919" t="s">
        <v>174</v>
      </c>
      <c r="W66" s="919" t="s">
        <v>174</v>
      </c>
      <c r="X66" s="920" t="s">
        <v>174</v>
      </c>
    </row>
    <row r="67" spans="1:76" ht="31.5">
      <c r="A67" s="219"/>
      <c r="B67" s="921" t="s">
        <v>586</v>
      </c>
      <c r="C67" s="20" t="s">
        <v>16</v>
      </c>
      <c r="D67" s="919" t="s">
        <v>174</v>
      </c>
      <c r="E67" s="919" t="s">
        <v>174</v>
      </c>
      <c r="F67" s="919" t="s">
        <v>174</v>
      </c>
      <c r="G67" s="919" t="s">
        <v>174</v>
      </c>
      <c r="H67" s="919" t="s">
        <v>174</v>
      </c>
      <c r="I67" s="919" t="s">
        <v>174</v>
      </c>
      <c r="J67" s="919" t="s">
        <v>174</v>
      </c>
      <c r="K67" s="919" t="s">
        <v>174</v>
      </c>
      <c r="L67" s="919" t="s">
        <v>174</v>
      </c>
      <c r="M67" s="919" t="s">
        <v>174</v>
      </c>
      <c r="N67" s="919" t="s">
        <v>174</v>
      </c>
      <c r="O67" s="919" t="s">
        <v>174</v>
      </c>
      <c r="P67" s="919" t="s">
        <v>174</v>
      </c>
      <c r="Q67" s="919" t="s">
        <v>174</v>
      </c>
      <c r="R67" s="919" t="s">
        <v>174</v>
      </c>
      <c r="S67" s="919" t="s">
        <v>174</v>
      </c>
      <c r="T67" s="919" t="s">
        <v>174</v>
      </c>
      <c r="U67" s="919" t="s">
        <v>174</v>
      </c>
      <c r="V67" s="919" t="s">
        <v>174</v>
      </c>
      <c r="W67" s="919" t="s">
        <v>174</v>
      </c>
      <c r="X67" s="920" t="s">
        <v>174</v>
      </c>
    </row>
    <row r="68" spans="1:76" ht="31.5">
      <c r="A68" s="220"/>
      <c r="B68" s="922" t="s">
        <v>587</v>
      </c>
      <c r="C68" s="130" t="s">
        <v>16</v>
      </c>
      <c r="D68" s="919" t="s">
        <v>174</v>
      </c>
      <c r="E68" s="919" t="s">
        <v>174</v>
      </c>
      <c r="F68" s="919" t="s">
        <v>174</v>
      </c>
      <c r="G68" s="919" t="s">
        <v>174</v>
      </c>
      <c r="H68" s="919" t="s">
        <v>174</v>
      </c>
      <c r="I68" s="919" t="s">
        <v>174</v>
      </c>
      <c r="J68" s="919" t="s">
        <v>174</v>
      </c>
      <c r="K68" s="919" t="s">
        <v>174</v>
      </c>
      <c r="L68" s="919" t="s">
        <v>174</v>
      </c>
      <c r="M68" s="919" t="s">
        <v>174</v>
      </c>
      <c r="N68" s="919" t="s">
        <v>174</v>
      </c>
      <c r="O68" s="919" t="s">
        <v>174</v>
      </c>
      <c r="P68" s="919" t="s">
        <v>174</v>
      </c>
      <c r="Q68" s="919" t="s">
        <v>174</v>
      </c>
      <c r="R68" s="919" t="s">
        <v>174</v>
      </c>
      <c r="S68" s="919" t="s">
        <v>174</v>
      </c>
      <c r="T68" s="919" t="s">
        <v>174</v>
      </c>
      <c r="U68" s="919" t="s">
        <v>174</v>
      </c>
      <c r="V68" s="919" t="s">
        <v>174</v>
      </c>
      <c r="W68" s="919" t="s">
        <v>174</v>
      </c>
      <c r="X68" s="920" t="s">
        <v>174</v>
      </c>
    </row>
    <row r="69" spans="1:76" ht="31.5">
      <c r="A69" s="219"/>
      <c r="B69" s="921" t="s">
        <v>588</v>
      </c>
      <c r="C69" s="20" t="s">
        <v>16</v>
      </c>
      <c r="D69" s="919" t="s">
        <v>174</v>
      </c>
      <c r="E69" s="919" t="s">
        <v>174</v>
      </c>
      <c r="F69" s="919" t="s">
        <v>174</v>
      </c>
      <c r="G69" s="919" t="s">
        <v>174</v>
      </c>
      <c r="H69" s="919" t="s">
        <v>174</v>
      </c>
      <c r="I69" s="919" t="s">
        <v>174</v>
      </c>
      <c r="J69" s="919" t="s">
        <v>174</v>
      </c>
      <c r="K69" s="919" t="s">
        <v>174</v>
      </c>
      <c r="L69" s="919" t="s">
        <v>174</v>
      </c>
      <c r="M69" s="919" t="s">
        <v>174</v>
      </c>
      <c r="N69" s="919" t="s">
        <v>174</v>
      </c>
      <c r="O69" s="919" t="s">
        <v>174</v>
      </c>
      <c r="P69" s="919" t="s">
        <v>174</v>
      </c>
      <c r="Q69" s="919" t="s">
        <v>174</v>
      </c>
      <c r="R69" s="919" t="s">
        <v>174</v>
      </c>
      <c r="S69" s="919" t="s">
        <v>174</v>
      </c>
      <c r="T69" s="919" t="s">
        <v>174</v>
      </c>
      <c r="U69" s="919" t="s">
        <v>174</v>
      </c>
      <c r="V69" s="919" t="s">
        <v>174</v>
      </c>
      <c r="W69" s="919" t="s">
        <v>174</v>
      </c>
      <c r="X69" s="920" t="s">
        <v>174</v>
      </c>
    </row>
    <row r="70" spans="1:76" ht="47.25">
      <c r="A70" s="219" t="s">
        <v>897</v>
      </c>
      <c r="B70" s="216" t="s">
        <v>319</v>
      </c>
      <c r="C70" s="22" t="s">
        <v>322</v>
      </c>
      <c r="D70" s="383">
        <f>D72*100/D71</f>
        <v>17.997004065910549</v>
      </c>
      <c r="E70" s="359">
        <v>23</v>
      </c>
      <c r="F70" s="359">
        <v>17.18</v>
      </c>
      <c r="G70" s="359">
        <v>12.68</v>
      </c>
      <c r="H70" s="359">
        <v>18.62</v>
      </c>
      <c r="I70" s="359">
        <v>3.87</v>
      </c>
      <c r="J70" s="359">
        <v>58.06</v>
      </c>
      <c r="K70" s="359">
        <v>20.54</v>
      </c>
      <c r="L70" s="359">
        <v>17.43</v>
      </c>
      <c r="M70" s="359">
        <v>42.85</v>
      </c>
      <c r="N70" s="359">
        <v>50</v>
      </c>
      <c r="O70" s="299"/>
      <c r="P70" s="299"/>
      <c r="Q70" s="299"/>
      <c r="R70" s="299"/>
      <c r="S70" s="299"/>
      <c r="T70" s="299"/>
      <c r="U70" s="299"/>
      <c r="V70" s="299"/>
      <c r="W70" s="299"/>
      <c r="X70" s="364"/>
    </row>
    <row r="71" spans="1:76" ht="18.75" customHeight="1">
      <c r="A71" s="16" t="s">
        <v>21</v>
      </c>
      <c r="B71" s="215" t="s">
        <v>320</v>
      </c>
      <c r="C71" s="129"/>
      <c r="D71" s="353">
        <f>SUM(E71:N71)</f>
        <v>4673</v>
      </c>
      <c r="E71" s="354">
        <v>1794</v>
      </c>
      <c r="F71" s="354">
        <v>857</v>
      </c>
      <c r="G71" s="354">
        <v>408</v>
      </c>
      <c r="H71" s="354">
        <v>282</v>
      </c>
      <c r="I71" s="354">
        <v>511</v>
      </c>
      <c r="J71" s="354">
        <v>177</v>
      </c>
      <c r="K71" s="354">
        <v>228</v>
      </c>
      <c r="L71" s="354">
        <v>250</v>
      </c>
      <c r="M71" s="354">
        <v>111</v>
      </c>
      <c r="N71" s="354">
        <v>55</v>
      </c>
      <c r="O71" s="923"/>
      <c r="P71" s="299"/>
      <c r="Q71" s="299"/>
      <c r="R71" s="299"/>
      <c r="S71" s="299"/>
      <c r="T71" s="299"/>
      <c r="U71" s="299"/>
      <c r="V71" s="299"/>
      <c r="W71" s="299"/>
      <c r="X71" s="364"/>
    </row>
    <row r="72" spans="1:76" ht="18.75" customHeight="1">
      <c r="A72" s="16" t="s">
        <v>22</v>
      </c>
      <c r="B72" s="215" t="s">
        <v>321</v>
      </c>
      <c r="C72" s="901"/>
      <c r="D72" s="353">
        <f>SUM(E72:N72)</f>
        <v>841</v>
      </c>
      <c r="E72" s="354">
        <v>402</v>
      </c>
      <c r="F72" s="354">
        <v>124</v>
      </c>
      <c r="G72" s="354">
        <v>63</v>
      </c>
      <c r="H72" s="354">
        <v>51</v>
      </c>
      <c r="I72" s="354">
        <v>34</v>
      </c>
      <c r="J72" s="354">
        <v>36</v>
      </c>
      <c r="K72" s="354">
        <v>51</v>
      </c>
      <c r="L72" s="354">
        <v>41</v>
      </c>
      <c r="M72" s="354">
        <v>30</v>
      </c>
      <c r="N72" s="354">
        <v>9</v>
      </c>
      <c r="O72" s="365"/>
      <c r="P72" s="365"/>
      <c r="Q72" s="365"/>
      <c r="R72" s="365"/>
      <c r="S72" s="365"/>
      <c r="T72" s="365"/>
      <c r="U72" s="365"/>
      <c r="V72" s="365"/>
      <c r="W72" s="365"/>
      <c r="X72" s="366"/>
    </row>
    <row r="73" spans="1:76" ht="55.5" customHeight="1">
      <c r="A73" s="570" t="s">
        <v>898</v>
      </c>
      <c r="B73" s="326" t="s">
        <v>324</v>
      </c>
      <c r="C73" s="21" t="s">
        <v>16</v>
      </c>
      <c r="D73" s="571" t="s">
        <v>649</v>
      </c>
      <c r="E73" s="867" t="s">
        <v>661</v>
      </c>
      <c r="F73" s="868"/>
      <c r="G73" s="868"/>
      <c r="H73" s="868"/>
      <c r="I73" s="868"/>
      <c r="J73" s="868"/>
      <c r="K73" s="868"/>
      <c r="L73" s="868"/>
      <c r="M73" s="868"/>
      <c r="N73" s="869"/>
      <c r="O73" s="11"/>
      <c r="P73" s="11"/>
      <c r="Q73" s="11"/>
      <c r="R73" s="11"/>
      <c r="S73" s="11"/>
      <c r="T73" s="11"/>
      <c r="U73" s="11"/>
      <c r="V73" s="11"/>
      <c r="W73" s="11"/>
      <c r="X73" s="15"/>
    </row>
    <row r="74" spans="1:76" ht="69.75" customHeight="1">
      <c r="A74" s="311"/>
      <c r="B74" s="294"/>
      <c r="C74" s="132"/>
      <c r="D74" s="524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855"/>
      <c r="P74" s="855"/>
      <c r="Q74" s="855"/>
      <c r="R74" s="855"/>
      <c r="S74" s="855"/>
      <c r="T74" s="855"/>
      <c r="U74" s="855"/>
      <c r="V74" s="855"/>
      <c r="W74" s="855"/>
      <c r="X74" s="855"/>
    </row>
    <row r="75" spans="1:76" ht="61.5" customHeight="1">
      <c r="A75" s="311"/>
      <c r="B75" s="294"/>
      <c r="C75" s="132"/>
      <c r="D75" s="524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855"/>
      <c r="P75" s="855"/>
      <c r="Q75" s="855"/>
      <c r="R75" s="855"/>
      <c r="S75" s="855"/>
      <c r="T75" s="855"/>
      <c r="U75" s="855"/>
      <c r="V75" s="855"/>
      <c r="W75" s="855"/>
      <c r="X75" s="855"/>
    </row>
    <row r="76" spans="1:76" s="207" customFormat="1" ht="19.5" customHeight="1">
      <c r="A76" s="209" t="s">
        <v>325</v>
      </c>
      <c r="B76" s="210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2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</row>
    <row r="77" spans="1:76" ht="19.5" customHeight="1">
      <c r="A77" s="209" t="s">
        <v>326</v>
      </c>
      <c r="B77" s="213"/>
      <c r="C77" s="211"/>
      <c r="D77" s="211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4"/>
    </row>
    <row r="78" spans="1:76" ht="19.5" customHeight="1">
      <c r="A78" s="209" t="s">
        <v>327</v>
      </c>
      <c r="B78" s="213"/>
      <c r="C78" s="211"/>
      <c r="D78" s="211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4"/>
    </row>
    <row r="79" spans="1:76" ht="19.5" customHeight="1">
      <c r="A79" s="255" t="s">
        <v>328</v>
      </c>
      <c r="B79" s="228"/>
      <c r="C79" s="256"/>
      <c r="D79" s="256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57"/>
    </row>
    <row r="80" spans="1:76" ht="47.25">
      <c r="A80" s="219" t="s">
        <v>59</v>
      </c>
      <c r="B80" s="248" t="s">
        <v>329</v>
      </c>
      <c r="C80" s="129"/>
      <c r="D80" s="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4"/>
    </row>
    <row r="81" spans="1:76" ht="18" customHeight="1">
      <c r="A81" s="13" t="s">
        <v>331</v>
      </c>
      <c r="B81" s="215" t="s">
        <v>330</v>
      </c>
      <c r="C81" s="20" t="s">
        <v>16</v>
      </c>
      <c r="D81" s="353">
        <v>18</v>
      </c>
      <c r="E81" s="358" t="s">
        <v>174</v>
      </c>
      <c r="F81" s="358" t="s">
        <v>174</v>
      </c>
      <c r="G81" s="358" t="s">
        <v>174</v>
      </c>
      <c r="H81" s="358" t="s">
        <v>174</v>
      </c>
      <c r="I81" s="358" t="s">
        <v>174</v>
      </c>
      <c r="J81" s="358" t="s">
        <v>174</v>
      </c>
      <c r="K81" s="358" t="s">
        <v>174</v>
      </c>
      <c r="L81" s="358" t="s">
        <v>174</v>
      </c>
      <c r="M81" s="358" t="s">
        <v>656</v>
      </c>
      <c r="N81" s="358" t="s">
        <v>174</v>
      </c>
      <c r="O81" s="358" t="s">
        <v>174</v>
      </c>
      <c r="P81" s="358" t="s">
        <v>174</v>
      </c>
      <c r="Q81" s="358" t="s">
        <v>174</v>
      </c>
      <c r="R81" s="358" t="s">
        <v>174</v>
      </c>
      <c r="S81" s="358" t="s">
        <v>174</v>
      </c>
      <c r="T81" s="358" t="s">
        <v>174</v>
      </c>
      <c r="U81" s="358" t="s">
        <v>656</v>
      </c>
      <c r="V81" s="358" t="s">
        <v>174</v>
      </c>
      <c r="W81" s="358" t="s">
        <v>174</v>
      </c>
      <c r="X81" s="521" t="s">
        <v>174</v>
      </c>
    </row>
    <row r="82" spans="1:76" ht="18" customHeight="1">
      <c r="A82" s="924" t="s">
        <v>332</v>
      </c>
      <c r="B82" s="925" t="s">
        <v>334</v>
      </c>
      <c r="C82" s="130" t="s">
        <v>16</v>
      </c>
      <c r="D82" s="353">
        <v>20</v>
      </c>
      <c r="E82" s="358" t="s">
        <v>174</v>
      </c>
      <c r="F82" s="358" t="s">
        <v>174</v>
      </c>
      <c r="G82" s="358" t="s">
        <v>174</v>
      </c>
      <c r="H82" s="358" t="s">
        <v>174</v>
      </c>
      <c r="I82" s="358" t="s">
        <v>174</v>
      </c>
      <c r="J82" s="358" t="s">
        <v>174</v>
      </c>
      <c r="K82" s="358" t="s">
        <v>174</v>
      </c>
      <c r="L82" s="358" t="s">
        <v>174</v>
      </c>
      <c r="M82" s="358" t="s">
        <v>174</v>
      </c>
      <c r="N82" s="358" t="s">
        <v>174</v>
      </c>
      <c r="O82" s="358" t="s">
        <v>174</v>
      </c>
      <c r="P82" s="358" t="s">
        <v>174</v>
      </c>
      <c r="Q82" s="358" t="s">
        <v>174</v>
      </c>
      <c r="R82" s="358" t="s">
        <v>174</v>
      </c>
      <c r="S82" s="358" t="s">
        <v>174</v>
      </c>
      <c r="T82" s="358" t="s">
        <v>174</v>
      </c>
      <c r="U82" s="358" t="s">
        <v>174</v>
      </c>
      <c r="V82" s="358" t="s">
        <v>174</v>
      </c>
      <c r="W82" s="358" t="s">
        <v>174</v>
      </c>
      <c r="X82" s="521" t="s">
        <v>174</v>
      </c>
    </row>
    <row r="83" spans="1:76" ht="18" customHeight="1">
      <c r="A83" s="13" t="s">
        <v>333</v>
      </c>
      <c r="B83" s="215" t="s">
        <v>335</v>
      </c>
      <c r="C83" s="20" t="s">
        <v>16</v>
      </c>
      <c r="D83" s="20"/>
      <c r="E83" s="926" t="s">
        <v>678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14"/>
    </row>
    <row r="84" spans="1:76" ht="19.5" hidden="1" customHeight="1">
      <c r="A84" s="209" t="s">
        <v>336</v>
      </c>
      <c r="B84" s="229"/>
      <c r="C84" s="211"/>
      <c r="D84" s="211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4"/>
    </row>
    <row r="85" spans="1:76" s="371" customFormat="1" ht="47.25" hidden="1">
      <c r="A85" s="367" t="s">
        <v>64</v>
      </c>
      <c r="B85" s="368" t="s">
        <v>337</v>
      </c>
      <c r="C85" s="369"/>
      <c r="D85" s="370" t="s">
        <v>650</v>
      </c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299"/>
      <c r="P85" s="299"/>
      <c r="Q85" s="299"/>
      <c r="R85" s="299"/>
      <c r="S85" s="299"/>
      <c r="T85" s="299"/>
      <c r="U85" s="299"/>
      <c r="V85" s="299"/>
      <c r="W85" s="299"/>
      <c r="X85" s="364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418"/>
      <c r="BG85" s="418"/>
      <c r="BH85" s="418"/>
      <c r="BI85" s="418"/>
      <c r="BJ85" s="418"/>
      <c r="BK85" s="418"/>
      <c r="BL85" s="418"/>
      <c r="BM85" s="418"/>
      <c r="BN85" s="418"/>
      <c r="BO85" s="418"/>
      <c r="BP85" s="418"/>
      <c r="BQ85" s="418"/>
      <c r="BR85" s="418"/>
      <c r="BS85" s="418"/>
      <c r="BT85" s="418"/>
      <c r="BU85" s="418"/>
      <c r="BV85" s="418"/>
      <c r="BW85" s="418"/>
      <c r="BX85" s="418"/>
    </row>
    <row r="86" spans="1:76" s="371" customFormat="1" ht="63" hidden="1">
      <c r="A86" s="372" t="s">
        <v>331</v>
      </c>
      <c r="B86" s="373" t="s">
        <v>338</v>
      </c>
      <c r="C86" s="374" t="s">
        <v>16</v>
      </c>
      <c r="D86" s="374" t="s">
        <v>174</v>
      </c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75"/>
      <c r="P86" s="365"/>
      <c r="Q86" s="365"/>
      <c r="R86" s="365"/>
      <c r="S86" s="365"/>
      <c r="T86" s="365"/>
      <c r="U86" s="365"/>
      <c r="V86" s="365"/>
      <c r="W86" s="365"/>
      <c r="X86" s="366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8"/>
      <c r="BG86" s="418"/>
      <c r="BH86" s="418"/>
      <c r="BI86" s="418"/>
      <c r="BJ86" s="418"/>
      <c r="BK86" s="418"/>
      <c r="BL86" s="418"/>
      <c r="BM86" s="418"/>
      <c r="BN86" s="418"/>
      <c r="BO86" s="418"/>
      <c r="BP86" s="418"/>
      <c r="BQ86" s="418"/>
      <c r="BR86" s="418"/>
      <c r="BS86" s="418"/>
      <c r="BT86" s="418"/>
      <c r="BU86" s="418"/>
      <c r="BV86" s="418"/>
      <c r="BW86" s="418"/>
      <c r="BX86" s="418"/>
    </row>
    <row r="87" spans="1:76" ht="19.5" customHeight="1">
      <c r="A87" s="232" t="s">
        <v>339</v>
      </c>
      <c r="B87" s="229"/>
      <c r="C87" s="233"/>
      <c r="D87" s="233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34"/>
    </row>
    <row r="88" spans="1:76" ht="47.25">
      <c r="A88" s="219" t="s">
        <v>78</v>
      </c>
      <c r="B88" s="248" t="s">
        <v>340</v>
      </c>
      <c r="C88" s="222"/>
      <c r="D88" s="20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8"/>
      <c r="P88" s="8"/>
      <c r="Q88" s="8"/>
      <c r="R88" s="8"/>
      <c r="S88" s="8"/>
      <c r="T88" s="8"/>
      <c r="U88" s="8"/>
      <c r="V88" s="8"/>
      <c r="W88" s="8"/>
      <c r="X88" s="14"/>
    </row>
    <row r="89" spans="1:76" ht="20.25" customHeight="1">
      <c r="A89" s="16" t="s">
        <v>331</v>
      </c>
      <c r="B89" s="215" t="s">
        <v>341</v>
      </c>
      <c r="C89" s="222"/>
      <c r="D89" s="23"/>
      <c r="E89" s="22" t="s">
        <v>673</v>
      </c>
      <c r="F89" s="22" t="s">
        <v>673</v>
      </c>
      <c r="G89" s="22" t="s">
        <v>674</v>
      </c>
      <c r="H89" s="22" t="s">
        <v>675</v>
      </c>
      <c r="I89" s="22" t="s">
        <v>676</v>
      </c>
      <c r="J89" s="22" t="s">
        <v>675</v>
      </c>
      <c r="K89" s="22" t="s">
        <v>675</v>
      </c>
      <c r="L89" s="22" t="s">
        <v>677</v>
      </c>
      <c r="M89" s="22" t="s">
        <v>677</v>
      </c>
      <c r="N89" s="22" t="s">
        <v>677</v>
      </c>
      <c r="O89" s="299"/>
      <c r="P89" s="299"/>
      <c r="Q89" s="299"/>
      <c r="R89" s="299"/>
      <c r="S89" s="299"/>
      <c r="T89" s="299"/>
      <c r="U89" s="299"/>
      <c r="V89" s="299"/>
      <c r="W89" s="299"/>
      <c r="X89" s="364"/>
    </row>
    <row r="90" spans="1:76">
      <c r="A90" s="16" t="s">
        <v>332</v>
      </c>
      <c r="B90" s="925" t="s">
        <v>342</v>
      </c>
      <c r="C90" s="20" t="s">
        <v>901</v>
      </c>
      <c r="D90" s="353">
        <v>4</v>
      </c>
      <c r="E90" s="354">
        <v>1</v>
      </c>
      <c r="F90" s="354">
        <v>1</v>
      </c>
      <c r="G90" s="354">
        <v>1</v>
      </c>
      <c r="H90" s="354">
        <v>0</v>
      </c>
      <c r="I90" s="354">
        <v>0</v>
      </c>
      <c r="J90" s="354">
        <v>0</v>
      </c>
      <c r="K90" s="354">
        <v>0</v>
      </c>
      <c r="L90" s="354">
        <v>1</v>
      </c>
      <c r="M90" s="354">
        <v>0</v>
      </c>
      <c r="N90" s="927">
        <v>0</v>
      </c>
      <c r="O90" s="907"/>
      <c r="P90" s="907"/>
      <c r="Q90" s="907"/>
      <c r="R90" s="907"/>
      <c r="S90" s="907"/>
      <c r="T90" s="907"/>
      <c r="U90" s="907"/>
      <c r="V90" s="907"/>
      <c r="W90" s="907"/>
      <c r="X90" s="908"/>
    </row>
    <row r="91" spans="1:76">
      <c r="A91" s="928" t="s">
        <v>333</v>
      </c>
      <c r="B91" s="929" t="s">
        <v>343</v>
      </c>
      <c r="C91" s="20"/>
      <c r="D91" s="20"/>
      <c r="E91" s="359">
        <v>4</v>
      </c>
      <c r="F91" s="359">
        <v>3.46</v>
      </c>
      <c r="G91" s="359">
        <v>4.2300000000000004</v>
      </c>
      <c r="H91" s="359">
        <v>2.85</v>
      </c>
      <c r="I91" s="359">
        <v>2.5</v>
      </c>
      <c r="J91" s="359">
        <v>3.69</v>
      </c>
      <c r="K91" s="359">
        <v>2.92</v>
      </c>
      <c r="L91" s="359">
        <v>3</v>
      </c>
      <c r="M91" s="359">
        <v>2.67</v>
      </c>
      <c r="N91" s="359">
        <v>3.58</v>
      </c>
      <c r="O91" s="930" t="s">
        <v>899</v>
      </c>
      <c r="P91" s="354"/>
      <c r="Q91" s="354"/>
      <c r="R91" s="354"/>
      <c r="S91" s="354"/>
      <c r="T91" s="354"/>
      <c r="U91" s="354"/>
      <c r="V91" s="354"/>
      <c r="W91" s="354"/>
      <c r="X91" s="361"/>
    </row>
    <row r="92" spans="1:76" ht="19.5" customHeight="1">
      <c r="A92" s="231" t="s">
        <v>344</v>
      </c>
      <c r="B92" s="229"/>
      <c r="C92" s="211"/>
      <c r="D92" s="211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4"/>
    </row>
    <row r="93" spans="1:76" ht="31.5">
      <c r="A93" s="219" t="s">
        <v>349</v>
      </c>
      <c r="B93" s="248" t="s">
        <v>345</v>
      </c>
      <c r="C93" s="222"/>
      <c r="D93" s="20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8"/>
      <c r="P93" s="8"/>
      <c r="Q93" s="8"/>
      <c r="R93" s="8"/>
      <c r="S93" s="8"/>
      <c r="T93" s="8"/>
      <c r="U93" s="8"/>
      <c r="V93" s="8"/>
      <c r="W93" s="8"/>
      <c r="X93" s="14"/>
    </row>
    <row r="94" spans="1:76" ht="47.25">
      <c r="A94" s="16" t="s">
        <v>331</v>
      </c>
      <c r="B94" s="215" t="s">
        <v>645</v>
      </c>
      <c r="C94" s="358" t="s">
        <v>174</v>
      </c>
      <c r="D94" s="358" t="s">
        <v>174</v>
      </c>
      <c r="E94" s="379" t="s">
        <v>895</v>
      </c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521"/>
    </row>
    <row r="95" spans="1:76" ht="31.5">
      <c r="A95" s="17" t="s">
        <v>332</v>
      </c>
      <c r="B95" s="303" t="s">
        <v>346</v>
      </c>
      <c r="C95" s="568"/>
      <c r="D95" s="569" t="s">
        <v>174</v>
      </c>
      <c r="E95" s="569"/>
      <c r="F95" s="569"/>
      <c r="G95" s="569"/>
      <c r="H95" s="569"/>
      <c r="I95" s="569"/>
      <c r="J95" s="569"/>
      <c r="K95" s="569"/>
      <c r="L95" s="569"/>
      <c r="M95" s="569"/>
      <c r="N95" s="569"/>
      <c r="O95" s="11"/>
      <c r="P95" s="11"/>
      <c r="Q95" s="11"/>
      <c r="R95" s="11"/>
      <c r="S95" s="11"/>
      <c r="T95" s="11"/>
      <c r="U95" s="11"/>
      <c r="V95" s="11"/>
      <c r="W95" s="11"/>
      <c r="X95" s="15"/>
    </row>
    <row r="96" spans="1:76" ht="18.75">
      <c r="A96" s="3"/>
      <c r="B96" s="244"/>
      <c r="C96" s="28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855"/>
      <c r="P96" s="855"/>
      <c r="Q96" s="855"/>
      <c r="R96" s="855"/>
      <c r="S96" s="855"/>
      <c r="T96" s="855"/>
      <c r="U96" s="855"/>
      <c r="V96" s="855"/>
      <c r="W96" s="855"/>
      <c r="X96" s="855"/>
    </row>
    <row r="97" spans="1:24" ht="18.75">
      <c r="A97" s="3"/>
      <c r="B97" s="244"/>
      <c r="C97" s="28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855"/>
      <c r="P97" s="855"/>
      <c r="Q97" s="855"/>
      <c r="R97" s="855"/>
      <c r="S97" s="855"/>
      <c r="T97" s="855"/>
      <c r="U97" s="855"/>
      <c r="V97" s="855"/>
      <c r="W97" s="855"/>
      <c r="X97" s="855"/>
    </row>
    <row r="98" spans="1:24" ht="18.75">
      <c r="A98" s="3"/>
      <c r="B98" s="244"/>
      <c r="C98" s="28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855"/>
      <c r="P98" s="855"/>
      <c r="Q98" s="855"/>
      <c r="R98" s="855"/>
      <c r="S98" s="855"/>
      <c r="T98" s="855"/>
      <c r="U98" s="855"/>
      <c r="V98" s="855"/>
      <c r="W98" s="855"/>
      <c r="X98" s="855"/>
    </row>
    <row r="99" spans="1:24" ht="18.75">
      <c r="A99" s="3"/>
      <c r="B99" s="244"/>
      <c r="C99" s="28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855"/>
      <c r="P99" s="855"/>
      <c r="Q99" s="855"/>
      <c r="R99" s="855"/>
      <c r="S99" s="855"/>
      <c r="T99" s="855"/>
      <c r="U99" s="855"/>
      <c r="V99" s="855"/>
      <c r="W99" s="855"/>
      <c r="X99" s="855"/>
    </row>
    <row r="100" spans="1:24" ht="18.75">
      <c r="A100" s="3"/>
      <c r="B100" s="244"/>
      <c r="C100" s="28"/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855"/>
      <c r="P100" s="855"/>
      <c r="Q100" s="855"/>
      <c r="R100" s="855"/>
      <c r="S100" s="855"/>
      <c r="T100" s="855"/>
      <c r="U100" s="855"/>
      <c r="V100" s="855"/>
      <c r="W100" s="855"/>
      <c r="X100" s="855"/>
    </row>
    <row r="101" spans="1:24" ht="18.75">
      <c r="A101" s="3"/>
      <c r="B101" s="244"/>
      <c r="C101" s="28"/>
      <c r="D101" s="526"/>
      <c r="E101" s="526"/>
      <c r="F101" s="526"/>
      <c r="G101" s="526"/>
      <c r="H101" s="526"/>
      <c r="I101" s="526"/>
      <c r="J101" s="526"/>
      <c r="K101" s="526"/>
      <c r="L101" s="526"/>
      <c r="M101" s="526"/>
      <c r="N101" s="526"/>
      <c r="O101" s="855"/>
      <c r="P101" s="855"/>
      <c r="Q101" s="855"/>
      <c r="R101" s="855"/>
      <c r="S101" s="855"/>
      <c r="T101" s="855"/>
      <c r="U101" s="855"/>
      <c r="V101" s="855"/>
      <c r="W101" s="855"/>
      <c r="X101" s="855"/>
    </row>
    <row r="102" spans="1:24" ht="19.5" customHeight="1">
      <c r="A102" s="209" t="s">
        <v>347</v>
      </c>
      <c r="B102" s="213"/>
      <c r="C102" s="211"/>
      <c r="D102" s="211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4"/>
    </row>
    <row r="103" spans="1:24" ht="19.5" customHeight="1">
      <c r="A103" s="209" t="s">
        <v>348</v>
      </c>
      <c r="B103" s="228"/>
      <c r="C103" s="211"/>
      <c r="D103" s="211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4"/>
    </row>
    <row r="104" spans="1:24" ht="36" customHeight="1">
      <c r="A104" s="219" t="s">
        <v>204</v>
      </c>
      <c r="B104" s="248" t="s">
        <v>350</v>
      </c>
      <c r="C104" s="221" t="s">
        <v>359</v>
      </c>
      <c r="D104" s="221" t="s">
        <v>359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299"/>
      <c r="P104" s="396"/>
      <c r="Q104" s="299"/>
      <c r="R104" s="299"/>
      <c r="S104" s="299"/>
      <c r="T104" s="299"/>
      <c r="U104" s="299"/>
      <c r="V104" s="299"/>
      <c r="W104" s="299"/>
      <c r="X104" s="364"/>
    </row>
    <row r="105" spans="1:24" ht="18.75">
      <c r="A105" s="931" t="s">
        <v>351</v>
      </c>
      <c r="B105" s="248" t="s">
        <v>1103</v>
      </c>
      <c r="C105" s="130"/>
      <c r="D105" s="383">
        <f>D108*100/D107</f>
        <v>3.4883720930232558</v>
      </c>
      <c r="E105" s="932">
        <v>0</v>
      </c>
      <c r="F105" s="383">
        <f t="shared" ref="F105:N105" si="10">F108*100/F107</f>
        <v>3.5947712418300655</v>
      </c>
      <c r="G105" s="383">
        <f t="shared" si="10"/>
        <v>8.6757990867579906</v>
      </c>
      <c r="H105" s="383">
        <f t="shared" si="10"/>
        <v>0</v>
      </c>
      <c r="I105" s="383">
        <f t="shared" si="10"/>
        <v>0</v>
      </c>
      <c r="J105" s="383">
        <f t="shared" si="10"/>
        <v>1.4566642388929352</v>
      </c>
      <c r="K105" s="383">
        <f t="shared" si="10"/>
        <v>2.0448548812664908</v>
      </c>
      <c r="L105" s="383">
        <f t="shared" si="10"/>
        <v>9.8901098901098905</v>
      </c>
      <c r="M105" s="383">
        <f t="shared" si="10"/>
        <v>5.9084194977843429</v>
      </c>
      <c r="N105" s="383">
        <f t="shared" si="10"/>
        <v>5.2</v>
      </c>
      <c r="O105" s="933"/>
      <c r="P105" s="934"/>
      <c r="Q105" s="935"/>
      <c r="R105" s="935"/>
      <c r="S105" s="935"/>
      <c r="T105" s="935"/>
      <c r="U105" s="935"/>
      <c r="V105" s="935"/>
      <c r="W105" s="935"/>
      <c r="X105" s="936"/>
    </row>
    <row r="106" spans="1:24" ht="18" customHeight="1">
      <c r="A106" s="13" t="s">
        <v>68</v>
      </c>
      <c r="B106" s="215" t="s">
        <v>693</v>
      </c>
      <c r="C106" s="129">
        <f>C108*100/C107</f>
        <v>4.8130029982641629</v>
      </c>
      <c r="D106" s="932">
        <v>6.2283737024221457</v>
      </c>
      <c r="E106" s="932">
        <v>0</v>
      </c>
      <c r="F106" s="932">
        <v>0</v>
      </c>
      <c r="G106" s="932">
        <v>24.342105263157894</v>
      </c>
      <c r="H106" s="932">
        <v>0.58479532163742687</v>
      </c>
      <c r="I106" s="932">
        <v>1.4150943396226414</v>
      </c>
      <c r="J106" s="932">
        <v>3.037974683544304</v>
      </c>
      <c r="K106" s="932">
        <v>2.3529411764705883</v>
      </c>
      <c r="L106" s="932">
        <v>16.605166051660518</v>
      </c>
      <c r="M106" s="932">
        <v>4.026845637583893</v>
      </c>
      <c r="N106" s="932">
        <v>0</v>
      </c>
      <c r="O106" s="937"/>
      <c r="P106" s="938"/>
      <c r="Q106" s="939"/>
      <c r="R106" s="939"/>
      <c r="S106" s="939"/>
      <c r="T106" s="939"/>
      <c r="U106" s="939"/>
      <c r="V106" s="939"/>
      <c r="W106" s="939"/>
      <c r="X106" s="940"/>
    </row>
    <row r="107" spans="1:24" ht="15" customHeight="1">
      <c r="A107" s="941" t="s">
        <v>21</v>
      </c>
      <c r="B107" s="942" t="s">
        <v>67</v>
      </c>
      <c r="C107" s="943">
        <f>SUM(D107,D111)</f>
        <v>6337</v>
      </c>
      <c r="D107" s="353">
        <f>SUM(E107:N107)</f>
        <v>6106</v>
      </c>
      <c r="E107" s="354">
        <v>0</v>
      </c>
      <c r="F107" s="354">
        <v>306</v>
      </c>
      <c r="G107" s="354">
        <v>876</v>
      </c>
      <c r="H107" s="354">
        <v>708</v>
      </c>
      <c r="I107" s="354">
        <v>59</v>
      </c>
      <c r="J107" s="354">
        <v>1373</v>
      </c>
      <c r="K107" s="354">
        <v>1516</v>
      </c>
      <c r="L107" s="354">
        <v>91</v>
      </c>
      <c r="M107" s="354">
        <v>677</v>
      </c>
      <c r="N107" s="354">
        <v>500</v>
      </c>
      <c r="O107" s="937"/>
      <c r="P107" s="944"/>
      <c r="Q107" s="939"/>
      <c r="R107" s="939"/>
      <c r="S107" s="945"/>
      <c r="T107" s="945"/>
      <c r="U107" s="939"/>
      <c r="V107" s="939"/>
      <c r="W107" s="945"/>
      <c r="X107" s="946"/>
    </row>
    <row r="108" spans="1:24" ht="16.5" customHeight="1">
      <c r="A108" s="941" t="s">
        <v>22</v>
      </c>
      <c r="B108" s="942" t="s">
        <v>66</v>
      </c>
      <c r="C108" s="943">
        <f>SUM(D108,D112)</f>
        <v>305</v>
      </c>
      <c r="D108" s="353">
        <f>SUM(E108:N108)</f>
        <v>213</v>
      </c>
      <c r="E108" s="354">
        <v>0</v>
      </c>
      <c r="F108" s="354">
        <v>11</v>
      </c>
      <c r="G108" s="354">
        <v>76</v>
      </c>
      <c r="H108" s="354">
        <v>0</v>
      </c>
      <c r="I108" s="354">
        <v>0</v>
      </c>
      <c r="J108" s="354">
        <v>20</v>
      </c>
      <c r="K108" s="354">
        <v>31</v>
      </c>
      <c r="L108" s="354">
        <v>9</v>
      </c>
      <c r="M108" s="354">
        <v>40</v>
      </c>
      <c r="N108" s="354">
        <v>26</v>
      </c>
      <c r="O108" s="937"/>
      <c r="P108" s="947"/>
      <c r="Q108" s="939"/>
      <c r="R108" s="939"/>
      <c r="S108" s="939"/>
      <c r="T108" s="939"/>
      <c r="U108" s="939"/>
      <c r="V108" s="939"/>
      <c r="W108" s="939"/>
      <c r="X108" s="940"/>
    </row>
    <row r="109" spans="1:24" ht="18.75" customHeight="1">
      <c r="A109" s="948" t="s">
        <v>352</v>
      </c>
      <c r="B109" s="216" t="s">
        <v>1104</v>
      </c>
      <c r="C109" s="20"/>
      <c r="D109" s="383">
        <f>D112*100/D111</f>
        <v>39.82683982683983</v>
      </c>
      <c r="E109" s="383">
        <f t="shared" ref="E109:N109" si="11">E112*100/E111</f>
        <v>47.368421052631582</v>
      </c>
      <c r="F109" s="383">
        <f t="shared" si="11"/>
        <v>41.379310344827587</v>
      </c>
      <c r="G109" s="383">
        <f t="shared" si="11"/>
        <v>40.952380952380949</v>
      </c>
      <c r="H109" s="383">
        <f t="shared" si="11"/>
        <v>0</v>
      </c>
      <c r="I109" s="383">
        <f t="shared" si="11"/>
        <v>0</v>
      </c>
      <c r="J109" s="383" t="e">
        <f t="shared" si="11"/>
        <v>#DIV/0!</v>
      </c>
      <c r="K109" s="383">
        <f t="shared" si="11"/>
        <v>39.130434782608695</v>
      </c>
      <c r="L109" s="383" t="e">
        <f t="shared" si="11"/>
        <v>#DIV/0!</v>
      </c>
      <c r="M109" s="383" t="e">
        <f t="shared" si="11"/>
        <v>#DIV/0!</v>
      </c>
      <c r="N109" s="383">
        <f t="shared" si="11"/>
        <v>50</v>
      </c>
      <c r="O109" s="937"/>
      <c r="P109" s="938"/>
      <c r="Q109" s="939"/>
      <c r="R109" s="939"/>
      <c r="S109" s="939"/>
      <c r="T109" s="939"/>
      <c r="U109" s="939"/>
      <c r="V109" s="939"/>
      <c r="W109" s="939"/>
      <c r="X109" s="940"/>
    </row>
    <row r="110" spans="1:24" ht="18.75">
      <c r="A110" s="13" t="s">
        <v>68</v>
      </c>
      <c r="B110" s="215" t="s">
        <v>367</v>
      </c>
      <c r="C110" s="129"/>
      <c r="D110" s="932">
        <v>45.238095238095241</v>
      </c>
      <c r="E110" s="932">
        <v>33.333333333333336</v>
      </c>
      <c r="F110" s="932">
        <v>0</v>
      </c>
      <c r="G110" s="932">
        <v>59.090909090909093</v>
      </c>
      <c r="H110" s="932">
        <v>0</v>
      </c>
      <c r="I110" s="932">
        <v>0</v>
      </c>
      <c r="J110" s="932">
        <v>0</v>
      </c>
      <c r="K110" s="932">
        <v>18.181818181818183</v>
      </c>
      <c r="L110" s="932">
        <v>72.727272727272734</v>
      </c>
      <c r="M110" s="932">
        <v>0</v>
      </c>
      <c r="N110" s="932">
        <v>0</v>
      </c>
      <c r="O110" s="937"/>
      <c r="P110" s="938"/>
      <c r="Q110" s="939"/>
      <c r="R110" s="939"/>
      <c r="S110" s="939"/>
      <c r="T110" s="939"/>
      <c r="U110" s="939"/>
      <c r="V110" s="939"/>
      <c r="W110" s="939"/>
      <c r="X110" s="940"/>
    </row>
    <row r="111" spans="1:24" ht="17.25" customHeight="1">
      <c r="A111" s="941" t="s">
        <v>21</v>
      </c>
      <c r="B111" s="942" t="s">
        <v>70</v>
      </c>
      <c r="C111" s="129"/>
      <c r="D111" s="353">
        <f>SUM(E111:N111)</f>
        <v>231</v>
      </c>
      <c r="E111" s="354">
        <v>57</v>
      </c>
      <c r="F111" s="354">
        <v>29</v>
      </c>
      <c r="G111" s="354">
        <v>105</v>
      </c>
      <c r="H111" s="354">
        <v>12</v>
      </c>
      <c r="I111" s="354">
        <v>3</v>
      </c>
      <c r="J111" s="354">
        <v>0</v>
      </c>
      <c r="K111" s="354">
        <v>23</v>
      </c>
      <c r="L111" s="354">
        <v>0</v>
      </c>
      <c r="M111" s="354">
        <v>0</v>
      </c>
      <c r="N111" s="354">
        <v>2</v>
      </c>
      <c r="O111" s="937"/>
      <c r="P111" s="944"/>
      <c r="Q111" s="939"/>
      <c r="R111" s="939"/>
      <c r="S111" s="945"/>
      <c r="T111" s="945"/>
      <c r="U111" s="939"/>
      <c r="V111" s="939"/>
      <c r="W111" s="945"/>
      <c r="X111" s="946"/>
    </row>
    <row r="112" spans="1:24" ht="16.5" customHeight="1">
      <c r="A112" s="941" t="s">
        <v>22</v>
      </c>
      <c r="B112" s="942" t="s">
        <v>71</v>
      </c>
      <c r="C112" s="129"/>
      <c r="D112" s="353">
        <f>SUM(E112:N112)</f>
        <v>92</v>
      </c>
      <c r="E112" s="354">
        <v>27</v>
      </c>
      <c r="F112" s="354">
        <v>12</v>
      </c>
      <c r="G112" s="354">
        <v>43</v>
      </c>
      <c r="H112" s="354">
        <v>0</v>
      </c>
      <c r="I112" s="354">
        <v>0</v>
      </c>
      <c r="J112" s="354">
        <v>0</v>
      </c>
      <c r="K112" s="354">
        <v>9</v>
      </c>
      <c r="L112" s="354">
        <v>0</v>
      </c>
      <c r="M112" s="354">
        <v>0</v>
      </c>
      <c r="N112" s="354">
        <v>1</v>
      </c>
      <c r="O112" s="949"/>
      <c r="P112" s="947"/>
      <c r="Q112" s="939"/>
      <c r="R112" s="939"/>
      <c r="S112" s="939"/>
      <c r="T112" s="939"/>
      <c r="U112" s="939"/>
      <c r="V112" s="939"/>
      <c r="W112" s="939"/>
      <c r="X112" s="940"/>
    </row>
    <row r="113" spans="1:76" ht="21" customHeight="1">
      <c r="A113" s="948" t="s">
        <v>353</v>
      </c>
      <c r="B113" s="216" t="s">
        <v>1105</v>
      </c>
      <c r="C113" s="20"/>
      <c r="D113" s="383">
        <f>D116*100/D115</f>
        <v>39.047619047619051</v>
      </c>
      <c r="E113" s="383">
        <f t="shared" ref="E113:N113" si="12">E116*100/E115</f>
        <v>100</v>
      </c>
      <c r="F113" s="383">
        <f t="shared" si="12"/>
        <v>0</v>
      </c>
      <c r="G113" s="383">
        <f t="shared" si="12"/>
        <v>51.315789473684212</v>
      </c>
      <c r="H113" s="383">
        <f t="shared" si="12"/>
        <v>0</v>
      </c>
      <c r="I113" s="383">
        <f t="shared" si="12"/>
        <v>0</v>
      </c>
      <c r="J113" s="383">
        <f t="shared" si="12"/>
        <v>0</v>
      </c>
      <c r="K113" s="383">
        <f t="shared" si="12"/>
        <v>0</v>
      </c>
      <c r="L113" s="383" t="e">
        <f t="shared" si="12"/>
        <v>#DIV/0!</v>
      </c>
      <c r="M113" s="383">
        <f t="shared" si="12"/>
        <v>0</v>
      </c>
      <c r="N113" s="383">
        <f t="shared" si="12"/>
        <v>100</v>
      </c>
      <c r="O113" s="937"/>
      <c r="P113" s="938"/>
      <c r="Q113" s="939"/>
      <c r="R113" s="939"/>
      <c r="S113" s="939"/>
      <c r="T113" s="939"/>
      <c r="U113" s="939"/>
      <c r="V113" s="939"/>
      <c r="W113" s="939"/>
      <c r="X113" s="940"/>
    </row>
    <row r="114" spans="1:76" ht="18.75">
      <c r="A114" s="13" t="s">
        <v>68</v>
      </c>
      <c r="B114" s="215" t="s">
        <v>367</v>
      </c>
      <c r="C114" s="129"/>
      <c r="D114" s="932">
        <v>65.116279069767444</v>
      </c>
      <c r="E114" s="932">
        <v>0</v>
      </c>
      <c r="F114" s="932">
        <v>0</v>
      </c>
      <c r="G114" s="932">
        <v>86.666666666666671</v>
      </c>
      <c r="H114" s="932">
        <v>0</v>
      </c>
      <c r="I114" s="932">
        <v>0</v>
      </c>
      <c r="J114" s="932">
        <v>0</v>
      </c>
      <c r="K114" s="932">
        <v>0</v>
      </c>
      <c r="L114" s="932">
        <v>100</v>
      </c>
      <c r="M114" s="932">
        <v>0</v>
      </c>
      <c r="N114" s="932">
        <v>0</v>
      </c>
      <c r="O114" s="937"/>
      <c r="P114" s="938"/>
      <c r="Q114" s="939"/>
      <c r="R114" s="939"/>
      <c r="S114" s="939"/>
      <c r="T114" s="939"/>
      <c r="U114" s="939"/>
      <c r="V114" s="939"/>
      <c r="W114" s="939"/>
      <c r="X114" s="940"/>
    </row>
    <row r="115" spans="1:76" ht="19.5" customHeight="1">
      <c r="A115" s="941" t="s">
        <v>21</v>
      </c>
      <c r="B115" s="942" t="s">
        <v>74</v>
      </c>
      <c r="C115" s="129"/>
      <c r="D115" s="353">
        <f>SUM(E115:N115)</f>
        <v>105</v>
      </c>
      <c r="E115" s="354">
        <v>1</v>
      </c>
      <c r="F115" s="354">
        <v>2</v>
      </c>
      <c r="G115" s="354">
        <v>76</v>
      </c>
      <c r="H115" s="354">
        <v>11</v>
      </c>
      <c r="I115" s="354">
        <v>2</v>
      </c>
      <c r="J115" s="354">
        <v>9</v>
      </c>
      <c r="K115" s="354">
        <v>2</v>
      </c>
      <c r="L115" s="354">
        <v>0</v>
      </c>
      <c r="M115" s="354">
        <v>1</v>
      </c>
      <c r="N115" s="354">
        <v>1</v>
      </c>
      <c r="O115" s="937"/>
      <c r="P115" s="944"/>
      <c r="Q115" s="939"/>
      <c r="R115" s="939"/>
      <c r="S115" s="945"/>
      <c r="T115" s="945"/>
      <c r="U115" s="939"/>
      <c r="V115" s="939"/>
      <c r="W115" s="945"/>
      <c r="X115" s="946"/>
    </row>
    <row r="116" spans="1:76" ht="21" customHeight="1">
      <c r="A116" s="941" t="s">
        <v>22</v>
      </c>
      <c r="B116" s="942" t="s">
        <v>73</v>
      </c>
      <c r="C116" s="129"/>
      <c r="D116" s="353">
        <f>SUM(E116:N116)</f>
        <v>41</v>
      </c>
      <c r="E116" s="354">
        <v>1</v>
      </c>
      <c r="F116" s="354">
        <v>0</v>
      </c>
      <c r="G116" s="354">
        <v>39</v>
      </c>
      <c r="H116" s="354">
        <v>0</v>
      </c>
      <c r="I116" s="354">
        <v>0</v>
      </c>
      <c r="J116" s="354">
        <v>0</v>
      </c>
      <c r="K116" s="354">
        <v>0</v>
      </c>
      <c r="L116" s="354">
        <v>0</v>
      </c>
      <c r="M116" s="354">
        <v>0</v>
      </c>
      <c r="N116" s="354">
        <v>1</v>
      </c>
      <c r="O116" s="937"/>
      <c r="P116" s="947"/>
      <c r="Q116" s="939"/>
      <c r="R116" s="939"/>
      <c r="S116" s="939"/>
      <c r="T116" s="939"/>
      <c r="U116" s="939"/>
      <c r="V116" s="939"/>
      <c r="W116" s="939"/>
      <c r="X116" s="940"/>
    </row>
    <row r="117" spans="1:76" ht="17.25" customHeight="1">
      <c r="A117" s="931" t="s">
        <v>354</v>
      </c>
      <c r="B117" s="248" t="s">
        <v>1106</v>
      </c>
      <c r="C117" s="130"/>
      <c r="D117" s="383">
        <f>D120*100/D119</f>
        <v>59.004739336492889</v>
      </c>
      <c r="E117" s="383">
        <f t="shared" ref="E117:N117" si="13">E120*100/E119</f>
        <v>65.550239234449762</v>
      </c>
      <c r="F117" s="383">
        <f t="shared" si="13"/>
        <v>67.307692307692307</v>
      </c>
      <c r="G117" s="383">
        <f t="shared" si="13"/>
        <v>64.220183486238525</v>
      </c>
      <c r="H117" s="383">
        <f t="shared" si="13"/>
        <v>0</v>
      </c>
      <c r="I117" s="383">
        <f t="shared" si="13"/>
        <v>0</v>
      </c>
      <c r="J117" s="383">
        <f t="shared" si="13"/>
        <v>0</v>
      </c>
      <c r="K117" s="383">
        <f t="shared" si="13"/>
        <v>54.545454545454547</v>
      </c>
      <c r="L117" s="383" t="e">
        <f t="shared" si="13"/>
        <v>#DIV/0!</v>
      </c>
      <c r="M117" s="383">
        <f t="shared" si="13"/>
        <v>0</v>
      </c>
      <c r="N117" s="383">
        <f t="shared" si="13"/>
        <v>50</v>
      </c>
      <c r="O117" s="937"/>
      <c r="P117" s="950"/>
      <c r="Q117" s="951"/>
      <c r="R117" s="951"/>
      <c r="S117" s="951"/>
      <c r="T117" s="951"/>
      <c r="U117" s="951"/>
      <c r="V117" s="951"/>
      <c r="W117" s="951"/>
      <c r="X117" s="952"/>
    </row>
    <row r="118" spans="1:76" ht="18.75" customHeight="1">
      <c r="A118" s="13" t="s">
        <v>68</v>
      </c>
      <c r="B118" s="215" t="s">
        <v>367</v>
      </c>
      <c r="C118" s="129"/>
      <c r="D118" s="932">
        <v>65</v>
      </c>
      <c r="E118" s="932">
        <v>57.692307692307693</v>
      </c>
      <c r="F118" s="932">
        <v>0</v>
      </c>
      <c r="G118" s="932">
        <v>100</v>
      </c>
      <c r="H118" s="932">
        <v>0</v>
      </c>
      <c r="I118" s="932">
        <v>0</v>
      </c>
      <c r="J118" s="932">
        <v>0</v>
      </c>
      <c r="K118" s="932">
        <v>0</v>
      </c>
      <c r="L118" s="932">
        <v>100</v>
      </c>
      <c r="M118" s="932">
        <v>0</v>
      </c>
      <c r="N118" s="932">
        <v>0</v>
      </c>
      <c r="O118" s="937"/>
      <c r="P118" s="938"/>
      <c r="Q118" s="939"/>
      <c r="R118" s="939"/>
      <c r="S118" s="939"/>
      <c r="T118" s="939"/>
      <c r="U118" s="939"/>
      <c r="V118" s="939"/>
      <c r="W118" s="939"/>
      <c r="X118" s="940"/>
    </row>
    <row r="119" spans="1:76" ht="17.25" customHeight="1">
      <c r="A119" s="953" t="s">
        <v>21</v>
      </c>
      <c r="B119" s="230" t="s">
        <v>77</v>
      </c>
      <c r="C119" s="129"/>
      <c r="D119" s="353">
        <f>SUM(E119:N119)</f>
        <v>422</v>
      </c>
      <c r="E119" s="354">
        <v>209</v>
      </c>
      <c r="F119" s="354">
        <v>52</v>
      </c>
      <c r="G119" s="354">
        <v>109</v>
      </c>
      <c r="H119" s="354">
        <v>25</v>
      </c>
      <c r="I119" s="354">
        <v>2</v>
      </c>
      <c r="J119" s="354">
        <v>11</v>
      </c>
      <c r="K119" s="354">
        <v>11</v>
      </c>
      <c r="L119" s="354">
        <v>0</v>
      </c>
      <c r="M119" s="354">
        <v>1</v>
      </c>
      <c r="N119" s="354">
        <v>2</v>
      </c>
      <c r="O119" s="939"/>
      <c r="P119" s="944"/>
      <c r="Q119" s="939"/>
      <c r="R119" s="939"/>
      <c r="S119" s="945"/>
      <c r="T119" s="945"/>
      <c r="U119" s="939"/>
      <c r="V119" s="939"/>
      <c r="W119" s="945"/>
      <c r="X119" s="946"/>
    </row>
    <row r="120" spans="1:76" ht="16.5" customHeight="1">
      <c r="A120" s="941" t="s">
        <v>22</v>
      </c>
      <c r="B120" s="942" t="s">
        <v>76</v>
      </c>
      <c r="C120" s="129"/>
      <c r="D120" s="353">
        <f>SUM(E120:N120)</f>
        <v>249</v>
      </c>
      <c r="E120" s="354">
        <v>137</v>
      </c>
      <c r="F120" s="354">
        <v>35</v>
      </c>
      <c r="G120" s="354">
        <v>70</v>
      </c>
      <c r="H120" s="354">
        <v>0</v>
      </c>
      <c r="I120" s="354">
        <v>0</v>
      </c>
      <c r="J120" s="354">
        <v>0</v>
      </c>
      <c r="K120" s="354">
        <v>6</v>
      </c>
      <c r="L120" s="354">
        <v>0</v>
      </c>
      <c r="M120" s="354">
        <v>0</v>
      </c>
      <c r="N120" s="354">
        <v>1</v>
      </c>
      <c r="O120" s="939"/>
      <c r="P120" s="947"/>
      <c r="Q120" s="939"/>
      <c r="R120" s="939"/>
      <c r="S120" s="939"/>
      <c r="T120" s="939"/>
      <c r="U120" s="939"/>
      <c r="V120" s="939"/>
      <c r="W120" s="939"/>
      <c r="X120" s="940"/>
    </row>
    <row r="121" spans="1:76" ht="19.5" hidden="1" customHeight="1">
      <c r="A121" s="209" t="s">
        <v>360</v>
      </c>
      <c r="B121" s="228"/>
      <c r="C121" s="211"/>
      <c r="D121" s="211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4"/>
    </row>
    <row r="122" spans="1:76" ht="47.25" hidden="1">
      <c r="A122" s="219" t="s">
        <v>355</v>
      </c>
      <c r="B122" s="248" t="s">
        <v>356</v>
      </c>
      <c r="C122" s="20" t="s">
        <v>16</v>
      </c>
      <c r="D122" s="20" t="s">
        <v>647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14"/>
    </row>
    <row r="123" spans="1:76" ht="19.5" hidden="1" customHeight="1">
      <c r="A123" s="209" t="s">
        <v>361</v>
      </c>
      <c r="B123" s="228"/>
      <c r="C123" s="211"/>
      <c r="D123" s="211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4"/>
    </row>
    <row r="124" spans="1:76" ht="47.25" hidden="1">
      <c r="A124" s="309" t="s">
        <v>357</v>
      </c>
      <c r="B124" s="340" t="s">
        <v>358</v>
      </c>
      <c r="C124" s="87" t="s">
        <v>16</v>
      </c>
      <c r="D124" s="20" t="s">
        <v>647</v>
      </c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7"/>
    </row>
    <row r="125" spans="1:76" s="207" customFormat="1" ht="19.5" customHeight="1">
      <c r="A125" s="209" t="s">
        <v>325</v>
      </c>
      <c r="B125" s="210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2"/>
      <c r="Y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K125" s="417"/>
      <c r="AL125" s="417"/>
      <c r="AM125" s="417"/>
      <c r="AN125" s="417"/>
      <c r="AO125" s="417"/>
      <c r="AP125" s="417"/>
      <c r="AQ125" s="417"/>
      <c r="AR125" s="417"/>
      <c r="AS125" s="417"/>
      <c r="AT125" s="417"/>
      <c r="AU125" s="417"/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17"/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BP125" s="417"/>
      <c r="BQ125" s="417"/>
      <c r="BR125" s="417"/>
      <c r="BS125" s="417"/>
      <c r="BT125" s="417"/>
      <c r="BU125" s="417"/>
      <c r="BV125" s="417"/>
      <c r="BW125" s="417"/>
      <c r="BX125" s="417"/>
    </row>
    <row r="126" spans="1:76" ht="19.5" customHeight="1">
      <c r="A126" s="209" t="s">
        <v>326</v>
      </c>
      <c r="B126" s="213"/>
      <c r="C126" s="211"/>
      <c r="D126" s="211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4"/>
    </row>
    <row r="127" spans="1:76" ht="19.5" customHeight="1">
      <c r="A127" s="209" t="s">
        <v>362</v>
      </c>
      <c r="B127" s="213"/>
      <c r="C127" s="211"/>
      <c r="D127" s="211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4"/>
    </row>
    <row r="128" spans="1:76" ht="19.5" customHeight="1">
      <c r="A128" s="209" t="s">
        <v>363</v>
      </c>
      <c r="B128" s="213"/>
      <c r="C128" s="211"/>
      <c r="D128" s="211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4"/>
    </row>
    <row r="129" spans="1:24" ht="21.75" customHeight="1">
      <c r="A129" s="219" t="s">
        <v>364</v>
      </c>
      <c r="B129" s="216" t="s">
        <v>80</v>
      </c>
      <c r="C129" s="129"/>
      <c r="D129" s="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14"/>
    </row>
    <row r="130" spans="1:24" ht="18.75" customHeight="1">
      <c r="A130" s="16" t="s">
        <v>68</v>
      </c>
      <c r="B130" s="215" t="s">
        <v>81</v>
      </c>
      <c r="C130" s="129"/>
      <c r="D130" s="954"/>
      <c r="E130" s="8" t="s">
        <v>230</v>
      </c>
      <c r="F130" s="8" t="s">
        <v>889</v>
      </c>
      <c r="G130" s="8" t="s">
        <v>232</v>
      </c>
      <c r="H130" s="8" t="s">
        <v>232</v>
      </c>
      <c r="I130" s="8" t="s">
        <v>890</v>
      </c>
      <c r="J130" s="8" t="s">
        <v>891</v>
      </c>
      <c r="K130" s="8" t="s">
        <v>891</v>
      </c>
      <c r="L130" s="8" t="s">
        <v>891</v>
      </c>
      <c r="M130" s="8" t="s">
        <v>891</v>
      </c>
      <c r="N130" s="8" t="s">
        <v>891</v>
      </c>
      <c r="O130" s="918" t="s">
        <v>176</v>
      </c>
      <c r="P130" s="8"/>
      <c r="Q130" s="8"/>
      <c r="R130" s="8"/>
      <c r="S130" s="8"/>
      <c r="T130" s="8"/>
      <c r="U130" s="8"/>
      <c r="V130" s="8"/>
      <c r="W130" s="8"/>
      <c r="X130" s="14"/>
    </row>
    <row r="131" spans="1:24" ht="17.25" customHeight="1">
      <c r="A131" s="16" t="s">
        <v>22</v>
      </c>
      <c r="B131" s="215" t="s">
        <v>84</v>
      </c>
      <c r="C131" s="955"/>
      <c r="D131" s="956">
        <v>1.1000000000000001</v>
      </c>
      <c r="E131" s="957">
        <v>1.6</v>
      </c>
      <c r="F131" s="957">
        <v>1.1000000000000001</v>
      </c>
      <c r="G131" s="957">
        <v>0.9</v>
      </c>
      <c r="H131" s="957">
        <v>1</v>
      </c>
      <c r="I131" s="957">
        <v>0.6</v>
      </c>
      <c r="J131" s="957">
        <v>0.6</v>
      </c>
      <c r="K131" s="957">
        <v>0.7</v>
      </c>
      <c r="L131" s="957">
        <v>0.6</v>
      </c>
      <c r="M131" s="957">
        <v>0.6</v>
      </c>
      <c r="N131" s="957">
        <v>0.6</v>
      </c>
      <c r="O131" s="958"/>
      <c r="P131" s="8"/>
      <c r="Q131" s="8"/>
      <c r="R131" s="8"/>
      <c r="S131" s="8"/>
      <c r="T131" s="8"/>
      <c r="U131" s="8"/>
      <c r="V131" s="8"/>
      <c r="W131" s="8"/>
      <c r="X131" s="14"/>
    </row>
    <row r="132" spans="1:24" ht="20.25" customHeight="1">
      <c r="A132" s="16"/>
      <c r="B132" s="215" t="s">
        <v>217</v>
      </c>
      <c r="C132" s="955"/>
      <c r="D132" s="353">
        <v>115008.36</v>
      </c>
      <c r="E132" s="354" t="s">
        <v>1030</v>
      </c>
      <c r="F132" s="354" t="s">
        <v>1031</v>
      </c>
      <c r="G132" s="354" t="s">
        <v>1032</v>
      </c>
      <c r="H132" s="959">
        <v>8218.0748999999996</v>
      </c>
      <c r="I132" s="354" t="s">
        <v>1033</v>
      </c>
      <c r="J132" s="354" t="s">
        <v>1034</v>
      </c>
      <c r="K132" s="354" t="s">
        <v>1035</v>
      </c>
      <c r="L132" s="354" t="s">
        <v>1036</v>
      </c>
      <c r="M132" s="354" t="s">
        <v>1037</v>
      </c>
      <c r="N132" s="354" t="s">
        <v>1038</v>
      </c>
      <c r="O132" s="958"/>
      <c r="P132" s="960"/>
      <c r="Q132" s="8"/>
      <c r="R132" s="8"/>
      <c r="S132" s="8"/>
      <c r="T132" s="8"/>
      <c r="U132" s="8"/>
      <c r="V132" s="8"/>
      <c r="W132" s="8"/>
      <c r="X132" s="14"/>
    </row>
    <row r="133" spans="1:24" ht="20.25" customHeight="1">
      <c r="A133" s="17"/>
      <c r="B133" s="303" t="s">
        <v>218</v>
      </c>
      <c r="C133" s="961"/>
      <c r="D133" s="962">
        <v>103549</v>
      </c>
      <c r="E133" s="963">
        <v>37478</v>
      </c>
      <c r="F133" s="963">
        <v>16120</v>
      </c>
      <c r="G133" s="963">
        <v>10013</v>
      </c>
      <c r="H133" s="963">
        <v>8199</v>
      </c>
      <c r="I133" s="963">
        <v>7973</v>
      </c>
      <c r="J133" s="963">
        <v>5175</v>
      </c>
      <c r="K133" s="963">
        <v>6233</v>
      </c>
      <c r="L133" s="963">
        <v>4798</v>
      </c>
      <c r="M133" s="963">
        <v>4145</v>
      </c>
      <c r="N133" s="963">
        <v>3415</v>
      </c>
      <c r="O133" s="964"/>
      <c r="P133" s="965"/>
      <c r="Q133" s="11"/>
      <c r="R133" s="11"/>
      <c r="S133" s="11"/>
      <c r="T133" s="11"/>
      <c r="U133" s="11"/>
      <c r="V133" s="11"/>
      <c r="W133" s="11"/>
      <c r="X133" s="15"/>
    </row>
    <row r="134" spans="1:24" ht="32.25" customHeight="1">
      <c r="A134" s="220" t="s">
        <v>365</v>
      </c>
      <c r="B134" s="248" t="s">
        <v>83</v>
      </c>
      <c r="C134" s="966"/>
      <c r="D134" s="130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8"/>
    </row>
    <row r="135" spans="1:24" ht="34.5" customHeight="1">
      <c r="A135" s="16" t="s">
        <v>68</v>
      </c>
      <c r="B135" s="215" t="s">
        <v>258</v>
      </c>
      <c r="C135" s="129"/>
      <c r="D135" s="967" t="s">
        <v>175</v>
      </c>
      <c r="E135" s="359">
        <v>12906.19</v>
      </c>
      <c r="F135" s="968">
        <v>14642.84</v>
      </c>
      <c r="G135" s="968">
        <v>10708.03</v>
      </c>
      <c r="H135" s="968">
        <v>10708.03</v>
      </c>
      <c r="I135" s="968">
        <v>10708.03</v>
      </c>
      <c r="J135" s="969">
        <v>10708.03</v>
      </c>
      <c r="K135" s="969">
        <v>10708.03</v>
      </c>
      <c r="L135" s="969">
        <v>10708.03</v>
      </c>
      <c r="M135" s="970">
        <v>10708.03</v>
      </c>
      <c r="N135" s="970">
        <v>10708.03</v>
      </c>
      <c r="O135" s="379" t="s">
        <v>881</v>
      </c>
      <c r="P135" s="7"/>
      <c r="Q135" s="8"/>
      <c r="R135" s="8"/>
      <c r="S135" s="8"/>
      <c r="T135" s="8"/>
      <c r="U135" s="8"/>
      <c r="V135" s="8"/>
      <c r="W135" s="8"/>
      <c r="X135" s="14"/>
    </row>
    <row r="136" spans="1:24" ht="20.25" customHeight="1">
      <c r="A136" s="16" t="s">
        <v>22</v>
      </c>
      <c r="B136" s="215" t="s">
        <v>178</v>
      </c>
      <c r="C136" s="129"/>
      <c r="D136" s="22" t="s">
        <v>175</v>
      </c>
      <c r="E136" s="22" t="s">
        <v>175</v>
      </c>
      <c r="F136" s="22" t="s">
        <v>175</v>
      </c>
      <c r="G136" s="22" t="s">
        <v>175</v>
      </c>
      <c r="H136" s="22" t="s">
        <v>175</v>
      </c>
      <c r="I136" s="22" t="s">
        <v>175</v>
      </c>
      <c r="J136" s="22" t="s">
        <v>175</v>
      </c>
      <c r="K136" s="22" t="s">
        <v>175</v>
      </c>
      <c r="L136" s="22" t="s">
        <v>175</v>
      </c>
      <c r="M136" s="22" t="s">
        <v>175</v>
      </c>
      <c r="N136" s="22" t="s">
        <v>175</v>
      </c>
      <c r="O136" s="8"/>
      <c r="P136" s="8"/>
      <c r="Q136" s="8"/>
      <c r="R136" s="8"/>
      <c r="S136" s="8"/>
      <c r="T136" s="8"/>
      <c r="U136" s="8"/>
      <c r="V136" s="8"/>
      <c r="W136" s="8"/>
      <c r="X136" s="14"/>
    </row>
    <row r="137" spans="1:24" ht="33" customHeight="1">
      <c r="A137" s="220" t="s">
        <v>366</v>
      </c>
      <c r="B137" s="248" t="s">
        <v>86</v>
      </c>
      <c r="C137" s="971" t="s">
        <v>256</v>
      </c>
      <c r="D137" s="383">
        <f>D139/D138</f>
        <v>0.78386866042141834</v>
      </c>
      <c r="E137" s="359">
        <f t="shared" ref="E137:N137" si="14">E139/E138</f>
        <v>0.66359656838902625</v>
      </c>
      <c r="F137" s="359">
        <f t="shared" si="14"/>
        <v>0.33174283747285921</v>
      </c>
      <c r="G137" s="359">
        <f t="shared" si="14"/>
        <v>1.3093670658548093</v>
      </c>
      <c r="H137" s="359">
        <f t="shared" si="14"/>
        <v>0.6225609607065169</v>
      </c>
      <c r="I137" s="359">
        <f t="shared" si="14"/>
        <v>0.93092695096281286</v>
      </c>
      <c r="J137" s="359">
        <f t="shared" si="14"/>
        <v>0.78090046056960238</v>
      </c>
      <c r="K137" s="359">
        <f t="shared" si="14"/>
        <v>1.1365888615888615</v>
      </c>
      <c r="L137" s="359">
        <f t="shared" si="14"/>
        <v>1.0359780111585166</v>
      </c>
      <c r="M137" s="359">
        <f t="shared" si="14"/>
        <v>0.89539375325562676</v>
      </c>
      <c r="N137" s="359">
        <f t="shared" si="14"/>
        <v>1.3914746543778802</v>
      </c>
      <c r="O137" s="12"/>
      <c r="P137" s="12"/>
      <c r="Q137" s="12"/>
      <c r="R137" s="12"/>
      <c r="S137" s="12"/>
      <c r="T137" s="12"/>
      <c r="U137" s="12"/>
      <c r="V137" s="12"/>
      <c r="W137" s="12"/>
      <c r="X137" s="18"/>
    </row>
    <row r="138" spans="1:24" ht="19.5" customHeight="1">
      <c r="A138" s="16"/>
      <c r="B138" s="215" t="s">
        <v>87</v>
      </c>
      <c r="C138" s="383">
        <f>D138*100/O139</f>
        <v>56.057938691728658</v>
      </c>
      <c r="D138" s="353">
        <f>SUM(E138:N138)</f>
        <v>1066731</v>
      </c>
      <c r="E138" s="354">
        <v>193262</v>
      </c>
      <c r="F138" s="354">
        <v>188830</v>
      </c>
      <c r="G138" s="354">
        <v>89014</v>
      </c>
      <c r="H138" s="354">
        <v>122743</v>
      </c>
      <c r="I138" s="354">
        <v>76962</v>
      </c>
      <c r="J138" s="354">
        <v>95751</v>
      </c>
      <c r="K138" s="354">
        <v>48840</v>
      </c>
      <c r="L138" s="354">
        <v>73128</v>
      </c>
      <c r="M138" s="354">
        <v>147821</v>
      </c>
      <c r="N138" s="354">
        <v>30380</v>
      </c>
      <c r="O138" s="972" t="s">
        <v>252</v>
      </c>
      <c r="P138" s="8"/>
      <c r="Q138" s="8"/>
      <c r="R138" s="8"/>
      <c r="S138" s="8"/>
      <c r="T138" s="8"/>
      <c r="U138" s="8"/>
      <c r="V138" s="8"/>
      <c r="W138" s="8"/>
      <c r="X138" s="14"/>
    </row>
    <row r="139" spans="1:24" ht="19.5" customHeight="1">
      <c r="A139" s="16"/>
      <c r="B139" s="215" t="s">
        <v>88</v>
      </c>
      <c r="C139" s="383">
        <f>D139*100/O139</f>
        <v>43.942061308271342</v>
      </c>
      <c r="D139" s="353">
        <f>SUM(E139:N139)</f>
        <v>836177</v>
      </c>
      <c r="E139" s="354">
        <v>128248</v>
      </c>
      <c r="F139" s="354">
        <v>62643</v>
      </c>
      <c r="G139" s="354">
        <v>116552</v>
      </c>
      <c r="H139" s="354">
        <v>76415</v>
      </c>
      <c r="I139" s="354">
        <v>71646</v>
      </c>
      <c r="J139" s="354">
        <v>74772</v>
      </c>
      <c r="K139" s="354">
        <v>55511</v>
      </c>
      <c r="L139" s="354">
        <v>75759</v>
      </c>
      <c r="M139" s="354">
        <v>132358</v>
      </c>
      <c r="N139" s="354">
        <v>42273</v>
      </c>
      <c r="O139" s="973">
        <f>D138+D139</f>
        <v>1902908</v>
      </c>
      <c r="P139" s="8"/>
      <c r="Q139" s="8"/>
      <c r="R139" s="8"/>
      <c r="S139" s="8"/>
      <c r="T139" s="8"/>
      <c r="U139" s="8"/>
      <c r="V139" s="8"/>
      <c r="W139" s="8"/>
      <c r="X139" s="14"/>
    </row>
    <row r="140" spans="1:24" ht="19.5" customHeight="1">
      <c r="A140" s="209" t="s">
        <v>368</v>
      </c>
      <c r="B140" s="213"/>
      <c r="C140" s="211"/>
      <c r="D140" s="211"/>
      <c r="E140" s="386"/>
      <c r="F140" s="386"/>
      <c r="G140" s="386"/>
      <c r="H140" s="386"/>
      <c r="I140" s="386"/>
      <c r="J140" s="386"/>
      <c r="K140" s="386"/>
      <c r="L140" s="386"/>
      <c r="M140" s="386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4"/>
    </row>
    <row r="141" spans="1:24" ht="19.5" customHeight="1">
      <c r="A141" s="237" t="s">
        <v>369</v>
      </c>
      <c r="B141" s="8"/>
      <c r="C141" s="20"/>
      <c r="D141" s="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4"/>
    </row>
    <row r="142" spans="1:24" ht="47.25">
      <c r="A142" s="238" t="s">
        <v>370</v>
      </c>
      <c r="B142" s="216" t="s">
        <v>372</v>
      </c>
      <c r="C142" s="358" t="s">
        <v>1060</v>
      </c>
      <c r="D142" s="383">
        <f>SUM(D144*100/D143)</f>
        <v>48.378209142141515</v>
      </c>
      <c r="E142" s="359">
        <f>SUM(E144*100/E143)</f>
        <v>50.03111387678905</v>
      </c>
      <c r="F142" s="359">
        <f t="shared" ref="F142:N142" si="15">SUM(F144*100/F143)</f>
        <v>52.008456659619448</v>
      </c>
      <c r="G142" s="359">
        <f t="shared" si="15"/>
        <v>40.730067243035542</v>
      </c>
      <c r="H142" s="359">
        <f t="shared" si="15"/>
        <v>41.157556270096464</v>
      </c>
      <c r="I142" s="359">
        <f t="shared" si="15"/>
        <v>47.985347985347985</v>
      </c>
      <c r="J142" s="359">
        <f t="shared" si="15"/>
        <v>36.086956521739133</v>
      </c>
      <c r="K142" s="359">
        <f t="shared" si="15"/>
        <v>50.274725274725277</v>
      </c>
      <c r="L142" s="359">
        <f t="shared" si="15"/>
        <v>44.017094017094017</v>
      </c>
      <c r="M142" s="359">
        <f t="shared" si="15"/>
        <v>63.781321184510247</v>
      </c>
      <c r="N142" s="359">
        <f t="shared" si="15"/>
        <v>33.333333333333336</v>
      </c>
      <c r="O142" s="974"/>
      <c r="P142" s="974"/>
      <c r="Q142" s="974"/>
      <c r="R142" s="974"/>
      <c r="S142" s="974"/>
      <c r="T142" s="974"/>
      <c r="U142" s="974"/>
      <c r="V142" s="974"/>
      <c r="W142" s="974"/>
      <c r="X142" s="975"/>
    </row>
    <row r="143" spans="1:24" ht="19.5" customHeight="1">
      <c r="A143" s="240" t="s">
        <v>21</v>
      </c>
      <c r="B143" s="215" t="s">
        <v>374</v>
      </c>
      <c r="C143" s="358"/>
      <c r="D143" s="353">
        <f>SUM(E143:N143)</f>
        <v>7985</v>
      </c>
      <c r="E143" s="354">
        <v>3214</v>
      </c>
      <c r="F143" s="354">
        <v>946</v>
      </c>
      <c r="G143" s="354">
        <v>1041</v>
      </c>
      <c r="H143" s="354">
        <v>311</v>
      </c>
      <c r="I143" s="354">
        <v>1092</v>
      </c>
      <c r="J143" s="354">
        <v>230</v>
      </c>
      <c r="K143" s="354">
        <v>364</v>
      </c>
      <c r="L143" s="354">
        <v>234</v>
      </c>
      <c r="M143" s="354">
        <v>439</v>
      </c>
      <c r="N143" s="354">
        <v>114</v>
      </c>
      <c r="O143" s="377" t="s">
        <v>878</v>
      </c>
      <c r="P143" s="974"/>
      <c r="Q143" s="974"/>
      <c r="R143" s="974"/>
      <c r="S143" s="974"/>
      <c r="T143" s="974"/>
      <c r="U143" s="974"/>
      <c r="V143" s="974"/>
      <c r="W143" s="974"/>
      <c r="X143" s="975"/>
    </row>
    <row r="144" spans="1:24" ht="31.5">
      <c r="A144" s="304" t="s">
        <v>22</v>
      </c>
      <c r="B144" s="258" t="s">
        <v>1062</v>
      </c>
      <c r="C144" s="358"/>
      <c r="D144" s="353">
        <f>SUM(E144:N144)</f>
        <v>3863</v>
      </c>
      <c r="E144" s="354">
        <v>1608</v>
      </c>
      <c r="F144" s="354">
        <v>492</v>
      </c>
      <c r="G144" s="354">
        <v>424</v>
      </c>
      <c r="H144" s="354">
        <v>128</v>
      </c>
      <c r="I144" s="354">
        <v>524</v>
      </c>
      <c r="J144" s="354">
        <v>83</v>
      </c>
      <c r="K144" s="354">
        <v>183</v>
      </c>
      <c r="L144" s="354">
        <v>103</v>
      </c>
      <c r="M144" s="354">
        <v>280</v>
      </c>
      <c r="N144" s="354">
        <v>38</v>
      </c>
      <c r="O144" s="974"/>
      <c r="P144" s="974"/>
      <c r="Q144" s="974"/>
      <c r="R144" s="974"/>
      <c r="S144" s="974"/>
      <c r="T144" s="974"/>
      <c r="U144" s="974"/>
      <c r="V144" s="974"/>
      <c r="W144" s="974"/>
      <c r="X144" s="975"/>
    </row>
    <row r="145" spans="1:24" ht="47.25">
      <c r="A145" s="238" t="s">
        <v>371</v>
      </c>
      <c r="B145" s="216" t="s">
        <v>373</v>
      </c>
      <c r="C145" s="358" t="s">
        <v>1061</v>
      </c>
      <c r="D145" s="383">
        <f>SUM(D147*100/D146)</f>
        <v>42.321406615025204</v>
      </c>
      <c r="E145" s="359">
        <f>SUM(E147*100/E146)</f>
        <v>61.620469083155648</v>
      </c>
      <c r="F145" s="359">
        <f t="shared" ref="F145:N145" si="16">SUM(F147*100/F146)</f>
        <v>28.495762711864408</v>
      </c>
      <c r="G145" s="359">
        <f t="shared" si="16"/>
        <v>28.811973807296539</v>
      </c>
      <c r="H145" s="359">
        <f t="shared" si="16"/>
        <v>23.174603174603174</v>
      </c>
      <c r="I145" s="359">
        <f t="shared" si="16"/>
        <v>34.98647430117223</v>
      </c>
      <c r="J145" s="359">
        <f t="shared" si="16"/>
        <v>20.92050209205021</v>
      </c>
      <c r="K145" s="359">
        <f t="shared" si="16"/>
        <v>29.758713136729224</v>
      </c>
      <c r="L145" s="359">
        <f t="shared" si="16"/>
        <v>42.25941422594142</v>
      </c>
      <c r="M145" s="359">
        <f t="shared" si="16"/>
        <v>23.542600896860986</v>
      </c>
      <c r="N145" s="359">
        <f t="shared" si="16"/>
        <v>12.068965517241379</v>
      </c>
      <c r="O145" s="974"/>
      <c r="P145" s="974"/>
      <c r="Q145" s="974"/>
      <c r="R145" s="974"/>
      <c r="S145" s="974"/>
      <c r="T145" s="974"/>
      <c r="U145" s="974"/>
      <c r="V145" s="974"/>
      <c r="W145" s="974"/>
      <c r="X145" s="975"/>
    </row>
    <row r="146" spans="1:24" ht="19.5" customHeight="1">
      <c r="A146" s="240" t="s">
        <v>21</v>
      </c>
      <c r="B146" s="215" t="s">
        <v>376</v>
      </c>
      <c r="C146" s="358"/>
      <c r="D146" s="353">
        <f>SUM(E146:N146)</f>
        <v>8133</v>
      </c>
      <c r="E146" s="354">
        <v>3283</v>
      </c>
      <c r="F146" s="354">
        <v>944</v>
      </c>
      <c r="G146" s="354">
        <v>1069</v>
      </c>
      <c r="H146" s="354">
        <v>315</v>
      </c>
      <c r="I146" s="354">
        <v>1109</v>
      </c>
      <c r="J146" s="354">
        <v>239</v>
      </c>
      <c r="K146" s="354">
        <v>373</v>
      </c>
      <c r="L146" s="354">
        <v>239</v>
      </c>
      <c r="M146" s="354">
        <v>446</v>
      </c>
      <c r="N146" s="354">
        <v>116</v>
      </c>
      <c r="O146" s="377" t="s">
        <v>252</v>
      </c>
      <c r="P146" s="974"/>
      <c r="Q146" s="974"/>
      <c r="R146" s="974"/>
      <c r="S146" s="974"/>
      <c r="T146" s="974"/>
      <c r="U146" s="974"/>
      <c r="V146" s="974"/>
      <c r="W146" s="974"/>
      <c r="X146" s="975"/>
    </row>
    <row r="147" spans="1:24" ht="31.5">
      <c r="A147" s="239" t="s">
        <v>22</v>
      </c>
      <c r="B147" s="215" t="s">
        <v>377</v>
      </c>
      <c r="C147" s="358"/>
      <c r="D147" s="353">
        <f>SUM(E147:N147)</f>
        <v>3442</v>
      </c>
      <c r="E147" s="359">
        <v>2023</v>
      </c>
      <c r="F147" s="359">
        <v>269</v>
      </c>
      <c r="G147" s="359">
        <v>308</v>
      </c>
      <c r="H147" s="359">
        <v>73</v>
      </c>
      <c r="I147" s="359">
        <v>388</v>
      </c>
      <c r="J147" s="354">
        <v>50</v>
      </c>
      <c r="K147" s="354">
        <v>111</v>
      </c>
      <c r="L147" s="354">
        <v>101</v>
      </c>
      <c r="M147" s="359">
        <v>105</v>
      </c>
      <c r="N147" s="359">
        <v>14</v>
      </c>
      <c r="O147" s="974"/>
      <c r="P147" s="974"/>
      <c r="Q147" s="974"/>
      <c r="R147" s="974"/>
      <c r="S147" s="974"/>
      <c r="T147" s="974"/>
      <c r="U147" s="974"/>
      <c r="V147" s="974"/>
      <c r="W147" s="974"/>
      <c r="X147" s="975"/>
    </row>
    <row r="148" spans="1:24" ht="19.5" customHeight="1">
      <c r="A148" s="976" t="s">
        <v>378</v>
      </c>
      <c r="B148" s="977"/>
      <c r="C148" s="358"/>
      <c r="D148" s="358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5"/>
    </row>
    <row r="149" spans="1:24" ht="31.5">
      <c r="A149" s="238" t="s">
        <v>379</v>
      </c>
      <c r="B149" s="216" t="s">
        <v>380</v>
      </c>
      <c r="C149" s="358" t="s">
        <v>681</v>
      </c>
      <c r="D149" s="383">
        <f>SUM(D151*100/D150)</f>
        <v>93.096497858402614</v>
      </c>
      <c r="E149" s="359">
        <f t="shared" ref="E149:X149" si="17">SUM(E151*100/E150)</f>
        <v>95.860284605433378</v>
      </c>
      <c r="F149" s="359">
        <f t="shared" si="17"/>
        <v>100</v>
      </c>
      <c r="G149" s="359">
        <f t="shared" si="17"/>
        <v>100</v>
      </c>
      <c r="H149" s="359">
        <f t="shared" si="17"/>
        <v>99.465240641711233</v>
      </c>
      <c r="I149" s="359">
        <f t="shared" si="17"/>
        <v>98.854337152209496</v>
      </c>
      <c r="J149" s="359">
        <f t="shared" si="17"/>
        <v>100</v>
      </c>
      <c r="K149" s="359">
        <f t="shared" si="17"/>
        <v>100</v>
      </c>
      <c r="L149" s="359">
        <f t="shared" si="17"/>
        <v>100</v>
      </c>
      <c r="M149" s="359">
        <f t="shared" si="17"/>
        <v>100</v>
      </c>
      <c r="N149" s="359">
        <f t="shared" si="17"/>
        <v>100</v>
      </c>
      <c r="O149" s="359">
        <f t="shared" si="17"/>
        <v>100</v>
      </c>
      <c r="P149" s="359">
        <f t="shared" si="17"/>
        <v>91.273996509598604</v>
      </c>
      <c r="Q149" s="359">
        <f t="shared" si="17"/>
        <v>38.125</v>
      </c>
      <c r="R149" s="359">
        <f t="shared" si="17"/>
        <v>100</v>
      </c>
      <c r="S149" s="359">
        <f t="shared" si="17"/>
        <v>89.89473684210526</v>
      </c>
      <c r="T149" s="359">
        <f t="shared" si="17"/>
        <v>100</v>
      </c>
      <c r="U149" s="359">
        <f t="shared" si="17"/>
        <v>100</v>
      </c>
      <c r="V149" s="359">
        <f t="shared" si="17"/>
        <v>100</v>
      </c>
      <c r="W149" s="359">
        <f t="shared" si="17"/>
        <v>100</v>
      </c>
      <c r="X149" s="360">
        <f t="shared" si="17"/>
        <v>93.805309734513273</v>
      </c>
    </row>
    <row r="150" spans="1:24" ht="19.5" customHeight="1">
      <c r="A150" s="240" t="s">
        <v>21</v>
      </c>
      <c r="B150" s="215" t="s">
        <v>375</v>
      </c>
      <c r="C150" s="358"/>
      <c r="D150" s="353">
        <f>SUM(E150:X150)</f>
        <v>7938</v>
      </c>
      <c r="E150" s="354">
        <v>773</v>
      </c>
      <c r="F150" s="354">
        <v>1154</v>
      </c>
      <c r="G150" s="354">
        <v>624</v>
      </c>
      <c r="H150" s="354">
        <v>187</v>
      </c>
      <c r="I150" s="354">
        <v>611</v>
      </c>
      <c r="J150" s="354">
        <v>107</v>
      </c>
      <c r="K150" s="354">
        <v>213</v>
      </c>
      <c r="L150" s="354">
        <v>126</v>
      </c>
      <c r="M150" s="354">
        <v>268</v>
      </c>
      <c r="N150" s="354">
        <v>135</v>
      </c>
      <c r="O150" s="354">
        <v>750</v>
      </c>
      <c r="P150" s="354">
        <v>573</v>
      </c>
      <c r="Q150" s="354">
        <v>640</v>
      </c>
      <c r="R150" s="354">
        <v>316</v>
      </c>
      <c r="S150" s="354">
        <v>475</v>
      </c>
      <c r="T150" s="354">
        <v>143</v>
      </c>
      <c r="U150" s="354">
        <v>306</v>
      </c>
      <c r="V150" s="354">
        <v>199</v>
      </c>
      <c r="W150" s="354">
        <v>112</v>
      </c>
      <c r="X150" s="361">
        <v>226</v>
      </c>
    </row>
    <row r="151" spans="1:24" ht="31.5">
      <c r="A151" s="978" t="s">
        <v>22</v>
      </c>
      <c r="B151" s="303" t="s">
        <v>381</v>
      </c>
      <c r="C151" s="979"/>
      <c r="D151" s="962">
        <f>SUM(E151:X151)</f>
        <v>7390</v>
      </c>
      <c r="E151" s="980">
        <v>741</v>
      </c>
      <c r="F151" s="980">
        <v>1154</v>
      </c>
      <c r="G151" s="980">
        <v>624</v>
      </c>
      <c r="H151" s="980">
        <v>186</v>
      </c>
      <c r="I151" s="980">
        <v>604</v>
      </c>
      <c r="J151" s="980">
        <v>107</v>
      </c>
      <c r="K151" s="980">
        <v>213</v>
      </c>
      <c r="L151" s="980">
        <v>126</v>
      </c>
      <c r="M151" s="980">
        <v>268</v>
      </c>
      <c r="N151" s="980">
        <v>135</v>
      </c>
      <c r="O151" s="980">
        <v>750</v>
      </c>
      <c r="P151" s="980">
        <v>523</v>
      </c>
      <c r="Q151" s="980">
        <v>244</v>
      </c>
      <c r="R151" s="980">
        <v>316</v>
      </c>
      <c r="S151" s="980">
        <v>427</v>
      </c>
      <c r="T151" s="980">
        <v>143</v>
      </c>
      <c r="U151" s="980">
        <v>306</v>
      </c>
      <c r="V151" s="980">
        <v>199</v>
      </c>
      <c r="W151" s="980">
        <v>112</v>
      </c>
      <c r="X151" s="981">
        <v>212</v>
      </c>
    </row>
    <row r="152" spans="1:24">
      <c r="A152" s="308"/>
      <c r="B152" s="244"/>
      <c r="C152" s="527"/>
      <c r="D152" s="528"/>
      <c r="E152" s="529"/>
      <c r="F152" s="529"/>
      <c r="G152" s="529"/>
      <c r="H152" s="529"/>
      <c r="I152" s="529"/>
      <c r="J152" s="529"/>
      <c r="K152" s="529"/>
      <c r="L152" s="529"/>
      <c r="M152" s="529"/>
      <c r="N152" s="529"/>
      <c r="O152" s="529"/>
      <c r="P152" s="529"/>
      <c r="Q152" s="529"/>
      <c r="R152" s="529"/>
      <c r="S152" s="529"/>
      <c r="T152" s="529"/>
      <c r="U152" s="529"/>
      <c r="V152" s="529"/>
      <c r="W152" s="529"/>
      <c r="X152" s="529"/>
    </row>
    <row r="153" spans="1:24">
      <c r="A153" s="308"/>
      <c r="B153" s="244"/>
      <c r="C153" s="527"/>
      <c r="D153" s="528"/>
      <c r="E153" s="529"/>
      <c r="F153" s="529"/>
      <c r="G153" s="529"/>
      <c r="H153" s="529"/>
      <c r="I153" s="529"/>
      <c r="J153" s="529"/>
      <c r="K153" s="529"/>
      <c r="L153" s="529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</row>
    <row r="154" spans="1:24" ht="19.5" customHeight="1">
      <c r="A154" s="332" t="s">
        <v>382</v>
      </c>
      <c r="B154" s="333"/>
      <c r="C154" s="130"/>
      <c r="D154" s="130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8"/>
    </row>
    <row r="155" spans="1:24" ht="19.5" customHeight="1">
      <c r="A155" s="238" t="s">
        <v>384</v>
      </c>
      <c r="B155" s="216" t="s">
        <v>383</v>
      </c>
      <c r="C155" s="20"/>
      <c r="D155" s="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14"/>
    </row>
    <row r="156" spans="1:24" ht="19.5" customHeight="1">
      <c r="A156" s="238"/>
      <c r="B156" s="242" t="s">
        <v>385</v>
      </c>
      <c r="C156" s="395" t="s">
        <v>38</v>
      </c>
      <c r="D156" s="393">
        <v>67.599999999999994</v>
      </c>
      <c r="E156" s="394">
        <v>93.1</v>
      </c>
      <c r="F156" s="394">
        <v>86.67</v>
      </c>
      <c r="G156" s="394">
        <v>100</v>
      </c>
      <c r="H156" s="394">
        <v>50</v>
      </c>
      <c r="I156" s="394">
        <v>97.52</v>
      </c>
      <c r="J156" s="394">
        <v>92.86</v>
      </c>
      <c r="K156" s="394">
        <v>94.74</v>
      </c>
      <c r="L156" s="394">
        <v>50</v>
      </c>
      <c r="M156" s="394">
        <v>91.18</v>
      </c>
      <c r="N156" s="394">
        <v>92.31</v>
      </c>
      <c r="O156" s="394">
        <v>54.89</v>
      </c>
      <c r="P156" s="394">
        <v>78.23</v>
      </c>
      <c r="Q156" s="394">
        <v>44.05</v>
      </c>
      <c r="R156" s="394">
        <v>82.06</v>
      </c>
      <c r="S156" s="394">
        <v>95.08</v>
      </c>
      <c r="T156" s="394">
        <v>39.770000000000003</v>
      </c>
      <c r="U156" s="394">
        <v>82.89</v>
      </c>
      <c r="V156" s="394">
        <v>75.84</v>
      </c>
      <c r="W156" s="394">
        <v>71.430000000000007</v>
      </c>
      <c r="X156" s="522">
        <v>85.26</v>
      </c>
    </row>
    <row r="157" spans="1:24" ht="19.5" customHeight="1">
      <c r="A157" s="238"/>
      <c r="B157" s="242" t="s">
        <v>386</v>
      </c>
      <c r="C157" s="395" t="s">
        <v>38</v>
      </c>
      <c r="D157" s="393">
        <v>65.25</v>
      </c>
      <c r="E157" s="394">
        <v>41.38</v>
      </c>
      <c r="F157" s="394">
        <v>31.11</v>
      </c>
      <c r="G157" s="394">
        <v>86</v>
      </c>
      <c r="H157" s="394">
        <v>100</v>
      </c>
      <c r="I157" s="394">
        <v>68.599999999999994</v>
      </c>
      <c r="J157" s="394">
        <v>82.14</v>
      </c>
      <c r="K157" s="394">
        <v>84.21</v>
      </c>
      <c r="L157" s="394">
        <v>56.67</v>
      </c>
      <c r="M157" s="394">
        <v>73.53</v>
      </c>
      <c r="N157" s="394">
        <v>71.150000000000006</v>
      </c>
      <c r="O157" s="394">
        <v>53.23</v>
      </c>
      <c r="P157" s="394">
        <v>70.48</v>
      </c>
      <c r="Q157" s="394">
        <v>55.95</v>
      </c>
      <c r="R157" s="394">
        <v>75.19</v>
      </c>
      <c r="S157" s="394">
        <v>78.790000000000006</v>
      </c>
      <c r="T157" s="394">
        <v>50.09</v>
      </c>
      <c r="U157" s="394">
        <v>60.09</v>
      </c>
      <c r="V157" s="394">
        <v>78.09</v>
      </c>
      <c r="W157" s="394">
        <v>77.55</v>
      </c>
      <c r="X157" s="522">
        <v>82.11</v>
      </c>
    </row>
    <row r="158" spans="1:24" ht="19.5" customHeight="1">
      <c r="A158" s="238"/>
      <c r="B158" s="242" t="s">
        <v>387</v>
      </c>
      <c r="C158" s="395" t="s">
        <v>38</v>
      </c>
      <c r="D158" s="393">
        <v>66.900000000000006</v>
      </c>
      <c r="E158" s="394">
        <v>41.38</v>
      </c>
      <c r="F158" s="394">
        <v>31.11</v>
      </c>
      <c r="G158" s="394">
        <v>86</v>
      </c>
      <c r="H158" s="394">
        <v>80</v>
      </c>
      <c r="I158" s="394">
        <v>69.42</v>
      </c>
      <c r="J158" s="394">
        <v>82.14</v>
      </c>
      <c r="K158" s="394">
        <v>89.47</v>
      </c>
      <c r="L158" s="394">
        <v>53.33</v>
      </c>
      <c r="M158" s="394">
        <v>73.53</v>
      </c>
      <c r="N158" s="394">
        <v>73.08</v>
      </c>
      <c r="O158" s="394">
        <v>53.98</v>
      </c>
      <c r="P158" s="394">
        <v>71.22</v>
      </c>
      <c r="Q158" s="394">
        <v>58.41</v>
      </c>
      <c r="R158" s="394">
        <v>76.34</v>
      </c>
      <c r="S158" s="394">
        <v>87.12</v>
      </c>
      <c r="T158" s="394">
        <v>59.47</v>
      </c>
      <c r="U158" s="394">
        <v>62.28</v>
      </c>
      <c r="V158" s="394">
        <v>79.209999999999994</v>
      </c>
      <c r="W158" s="394">
        <v>82.31</v>
      </c>
      <c r="X158" s="522">
        <v>80.53</v>
      </c>
    </row>
    <row r="159" spans="1:24" ht="19.5" customHeight="1">
      <c r="A159" s="238"/>
      <c r="B159" s="242" t="s">
        <v>388</v>
      </c>
      <c r="C159" s="395" t="s">
        <v>38</v>
      </c>
      <c r="D159" s="393">
        <v>61.29</v>
      </c>
      <c r="E159" s="394">
        <v>34.479999999999997</v>
      </c>
      <c r="F159" s="394">
        <v>20</v>
      </c>
      <c r="G159" s="394">
        <v>84</v>
      </c>
      <c r="H159" s="394">
        <v>100</v>
      </c>
      <c r="I159" s="394">
        <v>44.63</v>
      </c>
      <c r="J159" s="394">
        <v>67.86</v>
      </c>
      <c r="K159" s="394">
        <v>84.21</v>
      </c>
      <c r="L159" s="394">
        <v>56.67</v>
      </c>
      <c r="M159" s="394">
        <v>73.53</v>
      </c>
      <c r="N159" s="394">
        <v>75</v>
      </c>
      <c r="O159" s="394">
        <v>51.43</v>
      </c>
      <c r="P159" s="394">
        <v>54.43</v>
      </c>
      <c r="Q159" s="394">
        <v>56.71</v>
      </c>
      <c r="R159" s="394">
        <v>76.72</v>
      </c>
      <c r="S159" s="394">
        <v>78.790000000000006</v>
      </c>
      <c r="T159" s="394">
        <v>60.23</v>
      </c>
      <c r="U159" s="394">
        <v>53.07</v>
      </c>
      <c r="V159" s="394">
        <v>78.09</v>
      </c>
      <c r="W159" s="394">
        <v>67.349999999999994</v>
      </c>
      <c r="X159" s="522">
        <v>72.63</v>
      </c>
    </row>
    <row r="160" spans="1:24" ht="19.5" customHeight="1">
      <c r="A160" s="238"/>
      <c r="B160" s="242" t="s">
        <v>389</v>
      </c>
      <c r="C160" s="395" t="s">
        <v>38</v>
      </c>
      <c r="D160" s="393">
        <v>66.45</v>
      </c>
      <c r="E160" s="394">
        <v>0</v>
      </c>
      <c r="F160" s="394">
        <v>44.44</v>
      </c>
      <c r="G160" s="394">
        <v>90</v>
      </c>
      <c r="H160" s="394">
        <v>90</v>
      </c>
      <c r="I160" s="394">
        <v>81.819999999999993</v>
      </c>
      <c r="J160" s="394">
        <v>82.14</v>
      </c>
      <c r="K160" s="394">
        <v>86.84</v>
      </c>
      <c r="L160" s="394">
        <v>56.67</v>
      </c>
      <c r="M160" s="394">
        <v>79.41</v>
      </c>
      <c r="N160" s="394">
        <v>78.849999999999994</v>
      </c>
      <c r="O160" s="394">
        <v>53.68</v>
      </c>
      <c r="P160" s="394">
        <v>71.77</v>
      </c>
      <c r="Q160" s="394">
        <v>53.5</v>
      </c>
      <c r="R160" s="394">
        <v>77.86</v>
      </c>
      <c r="S160" s="394">
        <v>88.26</v>
      </c>
      <c r="T160" s="394">
        <v>61.36</v>
      </c>
      <c r="U160" s="394">
        <v>64.47</v>
      </c>
      <c r="V160" s="394">
        <v>79.78</v>
      </c>
      <c r="W160" s="394">
        <v>74.83</v>
      </c>
      <c r="X160" s="522">
        <v>82.63</v>
      </c>
    </row>
    <row r="161" spans="1:24" ht="19.5" customHeight="1">
      <c r="A161" s="238"/>
      <c r="B161" s="242" t="s">
        <v>390</v>
      </c>
      <c r="C161" s="395" t="s">
        <v>38</v>
      </c>
      <c r="D161" s="393">
        <v>53.86</v>
      </c>
      <c r="E161" s="394">
        <v>20.27</v>
      </c>
      <c r="F161" s="394">
        <v>23.86</v>
      </c>
      <c r="G161" s="394">
        <v>90.54</v>
      </c>
      <c r="H161" s="394">
        <v>64.709999999999994</v>
      </c>
      <c r="I161" s="394">
        <v>37.78</v>
      </c>
      <c r="J161" s="394">
        <v>37.21</v>
      </c>
      <c r="K161" s="394">
        <v>46.55</v>
      </c>
      <c r="L161" s="394">
        <v>44.83</v>
      </c>
      <c r="M161" s="394">
        <v>71.430000000000007</v>
      </c>
      <c r="N161" s="394">
        <v>44.59</v>
      </c>
      <c r="O161" s="394">
        <v>47.28</v>
      </c>
      <c r="P161" s="394">
        <v>57.14</v>
      </c>
      <c r="Q161" s="394">
        <v>53.28</v>
      </c>
      <c r="R161" s="394">
        <v>60.27</v>
      </c>
      <c r="S161" s="394">
        <v>63.27</v>
      </c>
      <c r="T161" s="394">
        <v>52.45</v>
      </c>
      <c r="U161" s="394">
        <v>43.97</v>
      </c>
      <c r="V161" s="394">
        <v>70.510000000000005</v>
      </c>
      <c r="W161" s="394">
        <v>65.33</v>
      </c>
      <c r="X161" s="522">
        <v>54.34</v>
      </c>
    </row>
    <row r="162" spans="1:24" ht="17.25" customHeight="1">
      <c r="A162" s="220" t="s">
        <v>394</v>
      </c>
      <c r="B162" s="982" t="s">
        <v>391</v>
      </c>
      <c r="C162" s="395" t="s">
        <v>108</v>
      </c>
      <c r="D162" s="383">
        <f>SUM(D164*100/D163)</f>
        <v>53.769179452968643</v>
      </c>
      <c r="E162" s="359">
        <f>SUM(E164*100/E163)</f>
        <v>71.428571428571431</v>
      </c>
      <c r="F162" s="359">
        <f t="shared" ref="F162:X162" si="18">SUM(F164*100/F163)</f>
        <v>47.540983606557376</v>
      </c>
      <c r="G162" s="359">
        <f t="shared" si="18"/>
        <v>45</v>
      </c>
      <c r="H162" s="359">
        <f t="shared" si="18"/>
        <v>100</v>
      </c>
      <c r="I162" s="359">
        <f t="shared" si="18"/>
        <v>28.571428571428573</v>
      </c>
      <c r="J162" s="359">
        <f t="shared" si="18"/>
        <v>0</v>
      </c>
      <c r="K162" s="359">
        <f t="shared" si="18"/>
        <v>45</v>
      </c>
      <c r="L162" s="359">
        <f t="shared" si="18"/>
        <v>100</v>
      </c>
      <c r="M162" s="359">
        <f t="shared" si="18"/>
        <v>66.666666666666671</v>
      </c>
      <c r="N162" s="359">
        <f t="shared" si="18"/>
        <v>54.545454545454547</v>
      </c>
      <c r="O162" s="359">
        <f t="shared" si="18"/>
        <v>57.089552238805972</v>
      </c>
      <c r="P162" s="359">
        <f t="shared" si="18"/>
        <v>34.161490683229815</v>
      </c>
      <c r="Q162" s="359">
        <f t="shared" si="18"/>
        <v>57.475083056478404</v>
      </c>
      <c r="R162" s="359">
        <f t="shared" si="18"/>
        <v>40.54054054054054</v>
      </c>
      <c r="S162" s="359">
        <f t="shared" si="18"/>
        <v>93.548387096774192</v>
      </c>
      <c r="T162" s="359">
        <f t="shared" si="18"/>
        <v>80</v>
      </c>
      <c r="U162" s="359">
        <f t="shared" si="18"/>
        <v>55.421686746987952</v>
      </c>
      <c r="V162" s="359">
        <f t="shared" si="18"/>
        <v>78.378378378378372</v>
      </c>
      <c r="W162" s="359">
        <f t="shared" si="18"/>
        <v>66.666666666666671</v>
      </c>
      <c r="X162" s="360">
        <f t="shared" si="18"/>
        <v>40</v>
      </c>
    </row>
    <row r="163" spans="1:24" ht="31.5">
      <c r="A163" s="246" t="s">
        <v>21</v>
      </c>
      <c r="B163" s="983" t="s">
        <v>393</v>
      </c>
      <c r="C163" s="10"/>
      <c r="D163" s="353">
        <f>SUM(E163:X163)</f>
        <v>1499</v>
      </c>
      <c r="E163" s="354">
        <v>7</v>
      </c>
      <c r="F163" s="354">
        <v>61</v>
      </c>
      <c r="G163" s="354">
        <v>40</v>
      </c>
      <c r="H163" s="354">
        <v>1</v>
      </c>
      <c r="I163" s="354">
        <v>7</v>
      </c>
      <c r="J163" s="354">
        <v>2</v>
      </c>
      <c r="K163" s="354">
        <v>60</v>
      </c>
      <c r="L163" s="354">
        <v>3</v>
      </c>
      <c r="M163" s="354">
        <v>9</v>
      </c>
      <c r="N163" s="354">
        <v>22</v>
      </c>
      <c r="O163" s="354">
        <v>268</v>
      </c>
      <c r="P163" s="354">
        <v>322</v>
      </c>
      <c r="Q163" s="354">
        <v>301</v>
      </c>
      <c r="R163" s="354">
        <v>74</v>
      </c>
      <c r="S163" s="354">
        <v>93</v>
      </c>
      <c r="T163" s="354">
        <v>25</v>
      </c>
      <c r="U163" s="354">
        <v>83</v>
      </c>
      <c r="V163" s="354">
        <v>74</v>
      </c>
      <c r="W163" s="354">
        <v>27</v>
      </c>
      <c r="X163" s="361">
        <v>20</v>
      </c>
    </row>
    <row r="164" spans="1:24" ht="47.25">
      <c r="A164" s="246" t="s">
        <v>22</v>
      </c>
      <c r="B164" s="983" t="s">
        <v>392</v>
      </c>
      <c r="C164" s="10"/>
      <c r="D164" s="353">
        <f>SUM(E164:X164)</f>
        <v>806</v>
      </c>
      <c r="E164" s="354">
        <v>5</v>
      </c>
      <c r="F164" s="354">
        <v>29</v>
      </c>
      <c r="G164" s="354">
        <v>18</v>
      </c>
      <c r="H164" s="354">
        <v>1</v>
      </c>
      <c r="I164" s="354">
        <v>2</v>
      </c>
      <c r="J164" s="354">
        <v>0</v>
      </c>
      <c r="K164" s="354">
        <v>27</v>
      </c>
      <c r="L164" s="354">
        <v>3</v>
      </c>
      <c r="M164" s="354">
        <v>6</v>
      </c>
      <c r="N164" s="354">
        <v>12</v>
      </c>
      <c r="O164" s="354">
        <v>153</v>
      </c>
      <c r="P164" s="354">
        <v>110</v>
      </c>
      <c r="Q164" s="354">
        <v>173</v>
      </c>
      <c r="R164" s="354">
        <v>30</v>
      </c>
      <c r="S164" s="354">
        <v>87</v>
      </c>
      <c r="T164" s="354">
        <v>20</v>
      </c>
      <c r="U164" s="354">
        <v>46</v>
      </c>
      <c r="V164" s="354">
        <v>58</v>
      </c>
      <c r="W164" s="354">
        <v>18</v>
      </c>
      <c r="X164" s="361">
        <v>8</v>
      </c>
    </row>
    <row r="165" spans="1:24" ht="31.5">
      <c r="A165" s="219" t="s">
        <v>398</v>
      </c>
      <c r="B165" s="984" t="s">
        <v>395</v>
      </c>
      <c r="C165" s="376" t="s">
        <v>41</v>
      </c>
      <c r="D165" s="383">
        <f t="shared" ref="D165:M165" si="19">SUM(D167*100/D166)</f>
        <v>100</v>
      </c>
      <c r="E165" s="359">
        <f t="shared" si="19"/>
        <v>100</v>
      </c>
      <c r="F165" s="359">
        <f t="shared" si="19"/>
        <v>100</v>
      </c>
      <c r="G165" s="359">
        <f t="shared" si="19"/>
        <v>100</v>
      </c>
      <c r="H165" s="359">
        <f t="shared" si="19"/>
        <v>100</v>
      </c>
      <c r="I165" s="359">
        <f t="shared" si="19"/>
        <v>100</v>
      </c>
      <c r="J165" s="359">
        <f t="shared" si="19"/>
        <v>100</v>
      </c>
      <c r="K165" s="359">
        <f t="shared" si="19"/>
        <v>100</v>
      </c>
      <c r="L165" s="359">
        <f t="shared" si="19"/>
        <v>100</v>
      </c>
      <c r="M165" s="359">
        <f t="shared" si="19"/>
        <v>100</v>
      </c>
      <c r="N165" s="359">
        <f>SUM(N167*100/N166)</f>
        <v>100</v>
      </c>
      <c r="O165" s="985"/>
      <c r="P165" s="985"/>
      <c r="Q165" s="985"/>
      <c r="R165" s="985"/>
      <c r="S165" s="985"/>
      <c r="T165" s="985"/>
      <c r="U165" s="985"/>
      <c r="V165" s="985"/>
      <c r="W165" s="985"/>
      <c r="X165" s="245"/>
    </row>
    <row r="166" spans="1:24">
      <c r="A166" s="246" t="s">
        <v>21</v>
      </c>
      <c r="B166" s="983" t="s">
        <v>397</v>
      </c>
      <c r="C166" s="986"/>
      <c r="D166" s="353">
        <f>SUM(E166:N166)</f>
        <v>8802</v>
      </c>
      <c r="E166" s="354">
        <v>3241</v>
      </c>
      <c r="F166" s="354">
        <v>172</v>
      </c>
      <c r="G166" s="354">
        <v>1066</v>
      </c>
      <c r="H166" s="354">
        <v>317</v>
      </c>
      <c r="I166" s="354">
        <v>226</v>
      </c>
      <c r="J166" s="354">
        <v>376</v>
      </c>
      <c r="K166" s="354">
        <v>1812</v>
      </c>
      <c r="L166" s="354">
        <v>429</v>
      </c>
      <c r="M166" s="354">
        <v>111</v>
      </c>
      <c r="N166" s="354">
        <v>1052</v>
      </c>
      <c r="O166" s="241"/>
      <c r="P166" s="241" t="s">
        <v>657</v>
      </c>
      <c r="Q166" s="10"/>
      <c r="R166" s="10"/>
      <c r="S166" s="10"/>
      <c r="T166" s="10"/>
      <c r="U166" s="10"/>
      <c r="V166" s="10"/>
      <c r="W166" s="10"/>
      <c r="X166" s="245"/>
    </row>
    <row r="167" spans="1:24" ht="47.25">
      <c r="A167" s="987" t="s">
        <v>22</v>
      </c>
      <c r="B167" s="988" t="s">
        <v>396</v>
      </c>
      <c r="C167" s="986"/>
      <c r="D167" s="353">
        <f>SUM(E167:N167)</f>
        <v>8802</v>
      </c>
      <c r="E167" s="354">
        <v>3241</v>
      </c>
      <c r="F167" s="354">
        <v>172</v>
      </c>
      <c r="G167" s="354">
        <v>1066</v>
      </c>
      <c r="H167" s="354">
        <v>317</v>
      </c>
      <c r="I167" s="354">
        <v>226</v>
      </c>
      <c r="J167" s="354">
        <v>376</v>
      </c>
      <c r="K167" s="354">
        <v>1812</v>
      </c>
      <c r="L167" s="354">
        <v>429</v>
      </c>
      <c r="M167" s="354">
        <v>111</v>
      </c>
      <c r="N167" s="354">
        <v>1052</v>
      </c>
      <c r="O167" s="241"/>
      <c r="P167" s="10"/>
      <c r="Q167" s="10"/>
      <c r="R167" s="10"/>
      <c r="S167" s="10"/>
      <c r="T167" s="10"/>
      <c r="U167" s="10"/>
      <c r="V167" s="10"/>
      <c r="W167" s="10"/>
      <c r="X167" s="245"/>
    </row>
    <row r="168" spans="1:24" ht="21.75" customHeight="1">
      <c r="A168" s="219" t="s">
        <v>401</v>
      </c>
      <c r="B168" s="216" t="s">
        <v>402</v>
      </c>
      <c r="C168" s="376" t="s">
        <v>38</v>
      </c>
      <c r="D168" s="383">
        <f>SUM(D170*100/D169)</f>
        <v>97.811665374343065</v>
      </c>
      <c r="E168" s="359">
        <f t="shared" ref="E168:X168" si="20">SUM(E170*100/E169)</f>
        <v>100</v>
      </c>
      <c r="F168" s="359">
        <f t="shared" si="20"/>
        <v>100</v>
      </c>
      <c r="G168" s="359">
        <f t="shared" si="20"/>
        <v>100</v>
      </c>
      <c r="H168" s="359">
        <f t="shared" si="20"/>
        <v>100</v>
      </c>
      <c r="I168" s="359">
        <f t="shared" si="20"/>
        <v>95.575221238938056</v>
      </c>
      <c r="J168" s="359">
        <f t="shared" si="20"/>
        <v>100</v>
      </c>
      <c r="K168" s="359">
        <f t="shared" si="20"/>
        <v>100</v>
      </c>
      <c r="L168" s="359">
        <f t="shared" si="20"/>
        <v>100</v>
      </c>
      <c r="M168" s="359">
        <f t="shared" si="20"/>
        <v>100</v>
      </c>
      <c r="N168" s="359">
        <f t="shared" si="20"/>
        <v>100</v>
      </c>
      <c r="O168" s="359">
        <f t="shared" si="20"/>
        <v>95.877192982456137</v>
      </c>
      <c r="P168" s="359">
        <f t="shared" si="20"/>
        <v>100</v>
      </c>
      <c r="Q168" s="359">
        <f t="shared" si="20"/>
        <v>99.162371134020617</v>
      </c>
      <c r="R168" s="359">
        <f t="shared" si="20"/>
        <v>100</v>
      </c>
      <c r="S168" s="359">
        <f t="shared" si="20"/>
        <v>93.569661995053579</v>
      </c>
      <c r="T168" s="359">
        <f t="shared" si="20"/>
        <v>91.308089500860589</v>
      </c>
      <c r="U168" s="359">
        <f t="shared" si="20"/>
        <v>100</v>
      </c>
      <c r="V168" s="359">
        <f t="shared" si="20"/>
        <v>100</v>
      </c>
      <c r="W168" s="359">
        <f t="shared" si="20"/>
        <v>100</v>
      </c>
      <c r="X168" s="360">
        <f t="shared" si="20"/>
        <v>100</v>
      </c>
    </row>
    <row r="169" spans="1:24" ht="18.75" customHeight="1">
      <c r="A169" s="246" t="s">
        <v>21</v>
      </c>
      <c r="B169" s="983" t="s">
        <v>403</v>
      </c>
      <c r="C169" s="10"/>
      <c r="D169" s="353">
        <f>SUM(E169:X169)</f>
        <v>11607</v>
      </c>
      <c r="E169" s="354">
        <v>293</v>
      </c>
      <c r="F169" s="354">
        <v>631</v>
      </c>
      <c r="G169" s="354">
        <v>299</v>
      </c>
      <c r="H169" s="354">
        <v>247</v>
      </c>
      <c r="I169" s="354">
        <v>339</v>
      </c>
      <c r="J169" s="354">
        <v>104</v>
      </c>
      <c r="K169" s="354">
        <v>475</v>
      </c>
      <c r="L169" s="354">
        <v>136</v>
      </c>
      <c r="M169" s="354">
        <v>74</v>
      </c>
      <c r="N169" s="354">
        <v>256</v>
      </c>
      <c r="O169" s="354">
        <v>1140</v>
      </c>
      <c r="P169" s="354">
        <v>554</v>
      </c>
      <c r="Q169" s="354">
        <v>1552</v>
      </c>
      <c r="R169" s="354">
        <v>1081</v>
      </c>
      <c r="S169" s="354">
        <v>1213</v>
      </c>
      <c r="T169" s="354">
        <v>1162</v>
      </c>
      <c r="U169" s="354">
        <v>479</v>
      </c>
      <c r="V169" s="354">
        <v>591</v>
      </c>
      <c r="W169" s="354">
        <v>529</v>
      </c>
      <c r="X169" s="361">
        <v>452</v>
      </c>
    </row>
    <row r="170" spans="1:24" ht="17.25" customHeight="1">
      <c r="A170" s="246" t="s">
        <v>22</v>
      </c>
      <c r="B170" s="983" t="s">
        <v>404</v>
      </c>
      <c r="C170" s="10"/>
      <c r="D170" s="353">
        <f>SUM(E170:X170)</f>
        <v>11353</v>
      </c>
      <c r="E170" s="354">
        <v>293</v>
      </c>
      <c r="F170" s="354">
        <v>631</v>
      </c>
      <c r="G170" s="354">
        <v>299</v>
      </c>
      <c r="H170" s="354">
        <v>247</v>
      </c>
      <c r="I170" s="354">
        <v>324</v>
      </c>
      <c r="J170" s="354">
        <v>104</v>
      </c>
      <c r="K170" s="354">
        <v>475</v>
      </c>
      <c r="L170" s="354">
        <v>136</v>
      </c>
      <c r="M170" s="354">
        <v>74</v>
      </c>
      <c r="N170" s="354">
        <v>256</v>
      </c>
      <c r="O170" s="354">
        <v>1093</v>
      </c>
      <c r="P170" s="354">
        <v>554</v>
      </c>
      <c r="Q170" s="354">
        <v>1539</v>
      </c>
      <c r="R170" s="354">
        <v>1081</v>
      </c>
      <c r="S170" s="354">
        <v>1135</v>
      </c>
      <c r="T170" s="354">
        <v>1061</v>
      </c>
      <c r="U170" s="354">
        <v>479</v>
      </c>
      <c r="V170" s="354">
        <v>591</v>
      </c>
      <c r="W170" s="354">
        <v>529</v>
      </c>
      <c r="X170" s="361">
        <v>452</v>
      </c>
    </row>
    <row r="171" spans="1:24" ht="17.25" customHeight="1">
      <c r="A171" s="976" t="s">
        <v>405</v>
      </c>
      <c r="B171" s="989"/>
      <c r="C171" s="10"/>
      <c r="D171" s="99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241"/>
      <c r="P171" s="10"/>
      <c r="Q171" s="10"/>
      <c r="R171" s="10"/>
      <c r="S171" s="10"/>
      <c r="T171" s="10"/>
      <c r="U171" s="10"/>
      <c r="V171" s="10"/>
      <c r="W171" s="10"/>
      <c r="X171" s="245"/>
    </row>
    <row r="172" spans="1:24" ht="17.25" customHeight="1">
      <c r="A172" s="219" t="s">
        <v>401</v>
      </c>
      <c r="B172" s="216" t="s">
        <v>399</v>
      </c>
      <c r="C172" s="376" t="s">
        <v>38</v>
      </c>
      <c r="D172" s="383">
        <f>D174*100/D173</f>
        <v>98.021497193950353</v>
      </c>
      <c r="E172" s="383">
        <f t="shared" ref="E172:X172" si="21">E174*100/E173</f>
        <v>100</v>
      </c>
      <c r="F172" s="383">
        <f t="shared" si="21"/>
        <v>100</v>
      </c>
      <c r="G172" s="383">
        <f t="shared" si="21"/>
        <v>100</v>
      </c>
      <c r="H172" s="383">
        <f t="shared" si="21"/>
        <v>100</v>
      </c>
      <c r="I172" s="383">
        <f t="shared" si="21"/>
        <v>94.117647058823536</v>
      </c>
      <c r="J172" s="383">
        <f t="shared" si="21"/>
        <v>100</v>
      </c>
      <c r="K172" s="383">
        <f t="shared" si="21"/>
        <v>100</v>
      </c>
      <c r="L172" s="383">
        <f t="shared" si="21"/>
        <v>100</v>
      </c>
      <c r="M172" s="383">
        <f t="shared" si="21"/>
        <v>100</v>
      </c>
      <c r="N172" s="383">
        <f t="shared" si="21"/>
        <v>100</v>
      </c>
      <c r="O172" s="383">
        <f t="shared" si="21"/>
        <v>97.476923076923072</v>
      </c>
      <c r="P172" s="384">
        <f t="shared" si="21"/>
        <v>100</v>
      </c>
      <c r="Q172" s="384">
        <f t="shared" si="21"/>
        <v>100</v>
      </c>
      <c r="R172" s="383">
        <f t="shared" si="21"/>
        <v>100</v>
      </c>
      <c r="S172" s="383">
        <f t="shared" si="21"/>
        <v>97.969543147208128</v>
      </c>
      <c r="T172" s="383">
        <f t="shared" si="21"/>
        <v>92.518337408312959</v>
      </c>
      <c r="U172" s="384">
        <f t="shared" si="21"/>
        <v>100</v>
      </c>
      <c r="V172" s="384">
        <f t="shared" si="21"/>
        <v>100</v>
      </c>
      <c r="W172" s="384">
        <f t="shared" si="21"/>
        <v>100</v>
      </c>
      <c r="X172" s="991">
        <f t="shared" si="21"/>
        <v>100</v>
      </c>
    </row>
    <row r="173" spans="1:24" ht="17.25" customHeight="1">
      <c r="A173" s="246" t="s">
        <v>21</v>
      </c>
      <c r="B173" s="983" t="s">
        <v>406</v>
      </c>
      <c r="C173" s="10"/>
      <c r="D173" s="353">
        <f t="shared" ref="D173:D174" si="22">SUM(E173:X173)</f>
        <v>10513</v>
      </c>
      <c r="E173" s="354">
        <v>1997</v>
      </c>
      <c r="F173" s="354">
        <v>55</v>
      </c>
      <c r="G173" s="354">
        <v>89</v>
      </c>
      <c r="H173" s="354">
        <v>31</v>
      </c>
      <c r="I173" s="354">
        <v>34</v>
      </c>
      <c r="J173" s="354">
        <v>31</v>
      </c>
      <c r="K173" s="354">
        <v>38</v>
      </c>
      <c r="L173" s="354">
        <v>45</v>
      </c>
      <c r="M173" s="354">
        <v>38</v>
      </c>
      <c r="N173" s="354">
        <v>48</v>
      </c>
      <c r="O173" s="354">
        <v>1625</v>
      </c>
      <c r="P173" s="354">
        <v>821</v>
      </c>
      <c r="Q173" s="354">
        <v>472</v>
      </c>
      <c r="R173" s="354">
        <v>1012</v>
      </c>
      <c r="S173" s="354">
        <v>591</v>
      </c>
      <c r="T173" s="354">
        <v>2045</v>
      </c>
      <c r="U173" s="354">
        <v>109</v>
      </c>
      <c r="V173" s="354">
        <v>488</v>
      </c>
      <c r="W173" s="354">
        <v>101</v>
      </c>
      <c r="X173" s="361">
        <v>843</v>
      </c>
    </row>
    <row r="174" spans="1:24" ht="17.25" customHeight="1">
      <c r="A174" s="246" t="s">
        <v>22</v>
      </c>
      <c r="B174" s="983" t="s">
        <v>400</v>
      </c>
      <c r="C174" s="10"/>
      <c r="D174" s="353">
        <f t="shared" si="22"/>
        <v>10305</v>
      </c>
      <c r="E174" s="354">
        <v>1997</v>
      </c>
      <c r="F174" s="354">
        <v>55</v>
      </c>
      <c r="G174" s="354">
        <v>89</v>
      </c>
      <c r="H174" s="354">
        <v>31</v>
      </c>
      <c r="I174" s="354">
        <v>32</v>
      </c>
      <c r="J174" s="354">
        <v>31</v>
      </c>
      <c r="K174" s="354">
        <v>38</v>
      </c>
      <c r="L174" s="354">
        <v>45</v>
      </c>
      <c r="M174" s="354">
        <v>38</v>
      </c>
      <c r="N174" s="354">
        <v>48</v>
      </c>
      <c r="O174" s="354">
        <v>1584</v>
      </c>
      <c r="P174" s="354">
        <v>821</v>
      </c>
      <c r="Q174" s="354">
        <v>472</v>
      </c>
      <c r="R174" s="354">
        <v>1012</v>
      </c>
      <c r="S174" s="354">
        <v>579</v>
      </c>
      <c r="T174" s="354">
        <v>1892</v>
      </c>
      <c r="U174" s="354">
        <v>109</v>
      </c>
      <c r="V174" s="354">
        <v>488</v>
      </c>
      <c r="W174" s="354">
        <v>101</v>
      </c>
      <c r="X174" s="361">
        <v>843</v>
      </c>
    </row>
    <row r="175" spans="1:24" ht="17.25" customHeight="1">
      <c r="A175" s="238" t="s">
        <v>407</v>
      </c>
      <c r="B175" s="216" t="s">
        <v>383</v>
      </c>
      <c r="C175" s="10"/>
      <c r="D175" s="2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241"/>
      <c r="P175" s="10"/>
      <c r="Q175" s="10"/>
      <c r="R175" s="10"/>
      <c r="S175" s="10"/>
      <c r="T175" s="10"/>
      <c r="U175" s="10"/>
      <c r="V175" s="10"/>
      <c r="W175" s="10"/>
      <c r="X175" s="245"/>
    </row>
    <row r="176" spans="1:24" ht="17.25" customHeight="1">
      <c r="A176" s="238"/>
      <c r="B176" s="242" t="s">
        <v>408</v>
      </c>
      <c r="C176" s="376" t="s">
        <v>485</v>
      </c>
      <c r="D176" s="383">
        <v>53.2</v>
      </c>
      <c r="E176" s="359">
        <v>0</v>
      </c>
      <c r="F176" s="359">
        <v>21.77</v>
      </c>
      <c r="G176" s="359">
        <v>88.1</v>
      </c>
      <c r="H176" s="359">
        <v>53.13</v>
      </c>
      <c r="I176" s="359">
        <v>37.369999999999997</v>
      </c>
      <c r="J176" s="359">
        <v>32.65</v>
      </c>
      <c r="K176" s="359">
        <v>39.29</v>
      </c>
      <c r="L176" s="359">
        <v>40</v>
      </c>
      <c r="M176" s="359">
        <v>66.22</v>
      </c>
      <c r="N176" s="359">
        <v>61.54</v>
      </c>
      <c r="O176" s="359">
        <v>15.71</v>
      </c>
      <c r="P176" s="359">
        <v>77.63</v>
      </c>
      <c r="Q176" s="359">
        <v>51.32</v>
      </c>
      <c r="R176" s="359">
        <v>64.09</v>
      </c>
      <c r="S176" s="359">
        <v>74.38</v>
      </c>
      <c r="T176" s="359">
        <v>50.72</v>
      </c>
      <c r="U176" s="359">
        <v>60.92</v>
      </c>
      <c r="V176" s="359">
        <v>74.77</v>
      </c>
      <c r="W176" s="359">
        <v>72.95</v>
      </c>
      <c r="X176" s="360">
        <v>72.33</v>
      </c>
    </row>
    <row r="177" spans="1:138" ht="17.25" customHeight="1">
      <c r="A177" s="325"/>
      <c r="B177" s="549" t="s">
        <v>409</v>
      </c>
      <c r="C177" s="550" t="s">
        <v>485</v>
      </c>
      <c r="D177" s="551">
        <v>54.78</v>
      </c>
      <c r="E177" s="552">
        <v>28.81</v>
      </c>
      <c r="F177" s="552">
        <v>21.77</v>
      </c>
      <c r="G177" s="552">
        <v>88.1</v>
      </c>
      <c r="H177" s="552">
        <v>53.13</v>
      </c>
      <c r="I177" s="552">
        <v>34.369999999999997</v>
      </c>
      <c r="J177" s="552">
        <v>32.65</v>
      </c>
      <c r="K177" s="552">
        <v>39.29</v>
      </c>
      <c r="L177" s="552">
        <v>40</v>
      </c>
      <c r="M177" s="552">
        <v>66.22</v>
      </c>
      <c r="N177" s="552">
        <v>61.54</v>
      </c>
      <c r="O177" s="552">
        <v>16.18</v>
      </c>
      <c r="P177" s="552">
        <v>78.150000000000006</v>
      </c>
      <c r="Q177" s="552">
        <v>51.48</v>
      </c>
      <c r="R177" s="552">
        <v>63.84</v>
      </c>
      <c r="S177" s="552">
        <v>74.58</v>
      </c>
      <c r="T177" s="552">
        <v>51.45</v>
      </c>
      <c r="U177" s="552">
        <v>60.92</v>
      </c>
      <c r="V177" s="552">
        <v>74.77</v>
      </c>
      <c r="W177" s="552">
        <v>73.430000000000007</v>
      </c>
      <c r="X177" s="553">
        <v>71.540000000000006</v>
      </c>
    </row>
    <row r="178" spans="1:138" ht="17.25" customHeight="1">
      <c r="A178" s="332" t="s">
        <v>410</v>
      </c>
      <c r="B178" s="7"/>
      <c r="C178" s="334"/>
      <c r="D178" s="548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5"/>
      <c r="P178" s="334"/>
      <c r="Q178" s="334"/>
      <c r="R178" s="334"/>
      <c r="S178" s="334"/>
      <c r="T178" s="334"/>
      <c r="U178" s="334"/>
      <c r="V178" s="334"/>
      <c r="W178" s="334"/>
      <c r="X178" s="331"/>
    </row>
    <row r="179" spans="1:138" ht="17.25" customHeight="1">
      <c r="A179" s="238" t="s">
        <v>413</v>
      </c>
      <c r="B179" s="216" t="s">
        <v>383</v>
      </c>
      <c r="C179" s="10"/>
      <c r="D179" s="2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241"/>
      <c r="P179" s="10"/>
      <c r="Q179" s="10"/>
      <c r="R179" s="10"/>
      <c r="S179" s="10"/>
      <c r="T179" s="10"/>
      <c r="U179" s="10"/>
      <c r="V179" s="10"/>
      <c r="W179" s="10"/>
      <c r="X179" s="245"/>
    </row>
    <row r="180" spans="1:138" ht="17.25" customHeight="1">
      <c r="A180" s="238"/>
      <c r="B180" s="242" t="s">
        <v>411</v>
      </c>
      <c r="C180" s="376" t="s">
        <v>485</v>
      </c>
      <c r="D180" s="354">
        <v>0</v>
      </c>
      <c r="E180" s="10"/>
      <c r="F180" s="856" t="s">
        <v>871</v>
      </c>
      <c r="G180" s="857"/>
      <c r="H180" s="857"/>
      <c r="I180" s="857"/>
      <c r="J180" s="857"/>
      <c r="K180" s="857"/>
      <c r="L180" s="857"/>
      <c r="M180" s="857"/>
      <c r="N180" s="858"/>
      <c r="O180" s="241"/>
      <c r="P180" s="10"/>
      <c r="Q180" s="10"/>
      <c r="R180" s="10"/>
      <c r="S180" s="10"/>
      <c r="T180" s="10"/>
      <c r="U180" s="10"/>
      <c r="V180" s="10"/>
      <c r="W180" s="10"/>
      <c r="X180" s="245"/>
    </row>
    <row r="181" spans="1:138" ht="17.25" customHeight="1">
      <c r="A181" s="238"/>
      <c r="B181" s="242" t="s">
        <v>412</v>
      </c>
      <c r="C181" s="376" t="s">
        <v>485</v>
      </c>
      <c r="D181" s="354">
        <v>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241"/>
      <c r="P181" s="10"/>
      <c r="Q181" s="10"/>
      <c r="R181" s="10"/>
      <c r="S181" s="10"/>
      <c r="T181" s="10"/>
      <c r="U181" s="10"/>
      <c r="V181" s="10"/>
      <c r="W181" s="10"/>
      <c r="X181" s="245"/>
    </row>
    <row r="182" spans="1:138" s="995" customFormat="1" ht="38.25" customHeight="1">
      <c r="A182" s="238" t="s">
        <v>416</v>
      </c>
      <c r="B182" s="216" t="s">
        <v>417</v>
      </c>
      <c r="C182" s="992" t="s">
        <v>97</v>
      </c>
      <c r="D182" s="383">
        <f>D184*100/D183</f>
        <v>5.3448932926829267</v>
      </c>
      <c r="E182" s="241"/>
      <c r="F182" s="10"/>
      <c r="G182" s="10"/>
      <c r="H182" s="10"/>
      <c r="I182" s="10"/>
      <c r="J182" s="10"/>
      <c r="K182" s="10"/>
      <c r="L182" s="10"/>
      <c r="M182" s="10"/>
      <c r="N182" s="10"/>
      <c r="O182" s="241"/>
      <c r="P182" s="10"/>
      <c r="Q182" s="10"/>
      <c r="R182" s="10"/>
      <c r="S182" s="10"/>
      <c r="T182" s="10"/>
      <c r="U182" s="10"/>
      <c r="V182" s="10"/>
      <c r="W182" s="10"/>
      <c r="X182" s="245"/>
      <c r="Y182" s="993"/>
      <c r="Z182" s="993"/>
      <c r="AA182" s="993"/>
      <c r="AB182" s="993"/>
      <c r="AC182" s="993"/>
      <c r="AD182" s="993"/>
      <c r="AE182" s="993"/>
      <c r="AF182" s="993"/>
      <c r="AG182" s="993"/>
      <c r="AH182" s="993"/>
      <c r="AI182" s="993"/>
      <c r="AJ182" s="993"/>
      <c r="AK182" s="993"/>
      <c r="AL182" s="993"/>
      <c r="AM182" s="993"/>
      <c r="AN182" s="993"/>
      <c r="AO182" s="993"/>
      <c r="AP182" s="993"/>
      <c r="AQ182" s="993"/>
      <c r="AR182" s="993"/>
      <c r="AS182" s="993"/>
      <c r="AT182" s="993"/>
      <c r="AU182" s="993"/>
      <c r="AV182" s="993"/>
      <c r="AW182" s="993"/>
      <c r="AX182" s="993"/>
      <c r="AY182" s="993"/>
      <c r="AZ182" s="993"/>
      <c r="BA182" s="993"/>
      <c r="BB182" s="993"/>
      <c r="BC182" s="993"/>
      <c r="BD182" s="993"/>
      <c r="BE182" s="993"/>
      <c r="BF182" s="993"/>
      <c r="BG182" s="993"/>
      <c r="BH182" s="993"/>
      <c r="BI182" s="993"/>
      <c r="BJ182" s="993"/>
      <c r="BK182" s="993"/>
      <c r="BL182" s="993"/>
      <c r="BM182" s="993"/>
      <c r="BN182" s="993"/>
      <c r="BO182" s="993"/>
      <c r="BP182" s="993"/>
      <c r="BQ182" s="993"/>
      <c r="BR182" s="993"/>
      <c r="BS182" s="993"/>
      <c r="BT182" s="993"/>
      <c r="BU182" s="993"/>
      <c r="BV182" s="993"/>
      <c r="BW182" s="993"/>
      <c r="BX182" s="993"/>
      <c r="BY182" s="994"/>
      <c r="BZ182" s="994"/>
      <c r="CA182" s="994"/>
      <c r="CB182" s="994"/>
      <c r="CC182" s="994"/>
      <c r="CD182" s="994"/>
      <c r="CE182" s="994"/>
      <c r="CF182" s="994"/>
      <c r="CG182" s="994"/>
      <c r="CH182" s="994"/>
      <c r="CI182" s="994"/>
      <c r="CJ182" s="994"/>
      <c r="CK182" s="994"/>
      <c r="CL182" s="994"/>
      <c r="CM182" s="994"/>
      <c r="CN182" s="994"/>
      <c r="CO182" s="994"/>
      <c r="CP182" s="994"/>
      <c r="CQ182" s="994"/>
      <c r="CR182" s="994"/>
      <c r="CS182" s="994"/>
      <c r="CT182" s="994"/>
      <c r="CU182" s="994"/>
      <c r="CV182" s="994"/>
      <c r="CW182" s="994"/>
      <c r="CX182" s="994"/>
      <c r="CY182" s="994"/>
      <c r="CZ182" s="994"/>
      <c r="DA182" s="994"/>
      <c r="DB182" s="994"/>
      <c r="DC182" s="994"/>
      <c r="DD182" s="994"/>
      <c r="DE182" s="994"/>
      <c r="DF182" s="994"/>
      <c r="DG182" s="994"/>
      <c r="DH182" s="994"/>
      <c r="DI182" s="994"/>
      <c r="DJ182" s="994"/>
      <c r="DK182" s="994"/>
      <c r="DL182" s="994"/>
      <c r="DM182" s="994"/>
      <c r="DN182" s="994"/>
      <c r="DO182" s="994"/>
      <c r="DP182" s="994"/>
      <c r="DQ182" s="994"/>
      <c r="DR182" s="994"/>
      <c r="DS182" s="994"/>
      <c r="DT182" s="994"/>
      <c r="DU182" s="994"/>
      <c r="DV182" s="994"/>
      <c r="DW182" s="994"/>
      <c r="DX182" s="994"/>
      <c r="DY182" s="994"/>
      <c r="DZ182" s="994"/>
      <c r="EA182" s="994"/>
      <c r="EB182" s="994"/>
      <c r="EC182" s="994"/>
      <c r="ED182" s="994"/>
      <c r="EE182" s="994"/>
      <c r="EF182" s="994"/>
      <c r="EG182" s="994"/>
      <c r="EH182" s="994"/>
    </row>
    <row r="183" spans="1:138" s="994" customFormat="1" ht="18" customHeight="1">
      <c r="A183" s="246" t="s">
        <v>21</v>
      </c>
      <c r="B183" s="215" t="s">
        <v>415</v>
      </c>
      <c r="C183" s="10"/>
      <c r="D183" s="353">
        <f>SUM(E183:N183)</f>
        <v>10496</v>
      </c>
      <c r="E183" s="354">
        <v>2419</v>
      </c>
      <c r="F183" s="354">
        <v>1657</v>
      </c>
      <c r="G183" s="354">
        <v>1792</v>
      </c>
      <c r="H183" s="354">
        <v>762</v>
      </c>
      <c r="I183" s="354">
        <v>905</v>
      </c>
      <c r="J183" s="354">
        <v>650</v>
      </c>
      <c r="K183" s="354">
        <v>581</v>
      </c>
      <c r="L183" s="354">
        <v>649</v>
      </c>
      <c r="M183" s="354">
        <v>645</v>
      </c>
      <c r="N183" s="354">
        <v>436</v>
      </c>
      <c r="O183" s="996" t="s">
        <v>1055</v>
      </c>
      <c r="P183" s="10"/>
      <c r="Q183" s="10"/>
      <c r="R183" s="10"/>
      <c r="S183" s="10"/>
      <c r="T183" s="10"/>
      <c r="U183" s="10"/>
      <c r="V183" s="10"/>
      <c r="W183" s="10"/>
      <c r="X183" s="245"/>
      <c r="Y183" s="993"/>
      <c r="Z183" s="993"/>
      <c r="AA183" s="993"/>
      <c r="AB183" s="993"/>
      <c r="AC183" s="993"/>
      <c r="AD183" s="993"/>
      <c r="AE183" s="993"/>
      <c r="AF183" s="993"/>
      <c r="AG183" s="993"/>
      <c r="AH183" s="993"/>
      <c r="AI183" s="993"/>
      <c r="AJ183" s="993"/>
      <c r="AK183" s="993"/>
      <c r="AL183" s="993"/>
      <c r="AM183" s="993"/>
      <c r="AN183" s="993"/>
      <c r="AO183" s="993"/>
      <c r="AP183" s="993"/>
      <c r="AQ183" s="993"/>
      <c r="AR183" s="993"/>
      <c r="AS183" s="993"/>
      <c r="AT183" s="993"/>
      <c r="AU183" s="993"/>
      <c r="AV183" s="993"/>
      <c r="AW183" s="993"/>
      <c r="AX183" s="993"/>
      <c r="AY183" s="993"/>
      <c r="AZ183" s="993"/>
      <c r="BA183" s="993"/>
      <c r="BB183" s="993"/>
      <c r="BC183" s="993"/>
      <c r="BD183" s="993"/>
      <c r="BE183" s="993"/>
      <c r="BF183" s="993"/>
      <c r="BG183" s="993"/>
      <c r="BH183" s="993"/>
      <c r="BI183" s="993"/>
      <c r="BJ183" s="993"/>
      <c r="BK183" s="993"/>
      <c r="BL183" s="993"/>
      <c r="BM183" s="993"/>
      <c r="BN183" s="993"/>
      <c r="BO183" s="993"/>
      <c r="BP183" s="993"/>
      <c r="BQ183" s="993"/>
      <c r="BR183" s="993"/>
      <c r="BS183" s="993"/>
      <c r="BT183" s="993"/>
      <c r="BU183" s="993"/>
      <c r="BV183" s="993"/>
      <c r="BW183" s="993"/>
      <c r="BX183" s="993"/>
    </row>
    <row r="184" spans="1:138" s="994" customFormat="1" ht="17.25" customHeight="1">
      <c r="A184" s="246" t="s">
        <v>22</v>
      </c>
      <c r="B184" s="215" t="s">
        <v>414</v>
      </c>
      <c r="C184" s="10"/>
      <c r="D184" s="353">
        <f>SUM(E184:N184)</f>
        <v>561</v>
      </c>
      <c r="E184" s="354">
        <v>132</v>
      </c>
      <c r="F184" s="354">
        <v>0</v>
      </c>
      <c r="G184" s="354">
        <v>87</v>
      </c>
      <c r="H184" s="354">
        <v>0</v>
      </c>
      <c r="I184" s="354">
        <v>53</v>
      </c>
      <c r="J184" s="354">
        <v>82</v>
      </c>
      <c r="K184" s="354">
        <v>0</v>
      </c>
      <c r="L184" s="354">
        <v>95</v>
      </c>
      <c r="M184" s="354">
        <v>112</v>
      </c>
      <c r="N184" s="354">
        <v>0</v>
      </c>
      <c r="O184" s="241"/>
      <c r="P184" s="10"/>
      <c r="Q184" s="10"/>
      <c r="R184" s="10"/>
      <c r="S184" s="10"/>
      <c r="T184" s="10"/>
      <c r="U184" s="10"/>
      <c r="V184" s="10"/>
      <c r="W184" s="10"/>
      <c r="X184" s="245"/>
      <c r="Y184" s="993"/>
      <c r="Z184" s="993"/>
      <c r="AA184" s="993"/>
      <c r="AB184" s="993"/>
      <c r="AC184" s="993"/>
      <c r="AD184" s="993"/>
      <c r="AE184" s="993"/>
      <c r="AF184" s="993"/>
      <c r="AG184" s="993"/>
      <c r="AH184" s="993"/>
      <c r="AI184" s="993"/>
      <c r="AJ184" s="993"/>
      <c r="AK184" s="993"/>
      <c r="AL184" s="993"/>
      <c r="AM184" s="993"/>
      <c r="AN184" s="993"/>
      <c r="AO184" s="993"/>
      <c r="AP184" s="993"/>
      <c r="AQ184" s="993"/>
      <c r="AR184" s="993"/>
      <c r="AS184" s="993"/>
      <c r="AT184" s="993"/>
      <c r="AU184" s="993"/>
      <c r="AV184" s="993"/>
      <c r="AW184" s="993"/>
      <c r="AX184" s="993"/>
      <c r="AY184" s="993"/>
      <c r="AZ184" s="993"/>
      <c r="BA184" s="993"/>
      <c r="BB184" s="993"/>
      <c r="BC184" s="993"/>
      <c r="BD184" s="993"/>
      <c r="BE184" s="993"/>
      <c r="BF184" s="993"/>
      <c r="BG184" s="993"/>
      <c r="BH184" s="993"/>
      <c r="BI184" s="993"/>
      <c r="BJ184" s="993"/>
      <c r="BK184" s="993"/>
      <c r="BL184" s="993"/>
      <c r="BM184" s="993"/>
      <c r="BN184" s="993"/>
      <c r="BO184" s="993"/>
      <c r="BP184" s="993"/>
      <c r="BQ184" s="993"/>
      <c r="BR184" s="993"/>
      <c r="BS184" s="993"/>
      <c r="BT184" s="993"/>
      <c r="BU184" s="993"/>
      <c r="BV184" s="993"/>
      <c r="BW184" s="993"/>
      <c r="BX184" s="993"/>
    </row>
    <row r="185" spans="1:138" s="994" customFormat="1" ht="17.25" customHeight="1">
      <c r="A185" s="332" t="s">
        <v>418</v>
      </c>
      <c r="B185" s="333"/>
      <c r="C185" s="334"/>
      <c r="D185" s="997"/>
      <c r="E185" s="998"/>
      <c r="F185" s="998"/>
      <c r="G185" s="998"/>
      <c r="H185" s="998"/>
      <c r="I185" s="998"/>
      <c r="J185" s="998"/>
      <c r="K185" s="998"/>
      <c r="L185" s="998"/>
      <c r="M185" s="998"/>
      <c r="N185" s="998"/>
      <c r="O185" s="335"/>
      <c r="P185" s="334"/>
      <c r="Q185" s="334"/>
      <c r="R185" s="334"/>
      <c r="S185" s="334"/>
      <c r="T185" s="334"/>
      <c r="U185" s="334"/>
      <c r="V185" s="334"/>
      <c r="W185" s="334"/>
      <c r="X185" s="331"/>
      <c r="Y185" s="993"/>
      <c r="Z185" s="993"/>
      <c r="AA185" s="993"/>
      <c r="AB185" s="993"/>
      <c r="AC185" s="993"/>
      <c r="AD185" s="993"/>
      <c r="AE185" s="993"/>
      <c r="AF185" s="993"/>
      <c r="AG185" s="993"/>
      <c r="AH185" s="993"/>
      <c r="AI185" s="993"/>
      <c r="AJ185" s="993"/>
      <c r="AK185" s="993"/>
      <c r="AL185" s="993"/>
      <c r="AM185" s="993"/>
      <c r="AN185" s="993"/>
      <c r="AO185" s="993"/>
      <c r="AP185" s="993"/>
      <c r="AQ185" s="993"/>
      <c r="AR185" s="993"/>
      <c r="AS185" s="993"/>
      <c r="AT185" s="993"/>
      <c r="AU185" s="993"/>
      <c r="AV185" s="993"/>
      <c r="AW185" s="993"/>
      <c r="AX185" s="993"/>
      <c r="AY185" s="993"/>
      <c r="AZ185" s="993"/>
      <c r="BA185" s="993"/>
      <c r="BB185" s="993"/>
      <c r="BC185" s="993"/>
      <c r="BD185" s="993"/>
      <c r="BE185" s="993"/>
      <c r="BF185" s="993"/>
      <c r="BG185" s="993"/>
      <c r="BH185" s="993"/>
      <c r="BI185" s="993"/>
      <c r="BJ185" s="993"/>
      <c r="BK185" s="993"/>
      <c r="BL185" s="993"/>
      <c r="BM185" s="993"/>
      <c r="BN185" s="993"/>
      <c r="BO185" s="993"/>
      <c r="BP185" s="993"/>
      <c r="BQ185" s="993"/>
      <c r="BR185" s="993"/>
      <c r="BS185" s="993"/>
      <c r="BT185" s="993"/>
      <c r="BU185" s="993"/>
      <c r="BV185" s="993"/>
      <c r="BW185" s="993"/>
      <c r="BX185" s="993"/>
    </row>
    <row r="186" spans="1:138" s="994" customFormat="1" ht="33">
      <c r="A186" s="238" t="s">
        <v>419</v>
      </c>
      <c r="B186" s="216" t="s">
        <v>420</v>
      </c>
      <c r="C186" s="10" t="s">
        <v>896</v>
      </c>
      <c r="D186" s="383">
        <f>SUM(D188*100/D187)</f>
        <v>8.6865480834931343</v>
      </c>
      <c r="E186" s="359">
        <f>SUM(E188*100/E187)</f>
        <v>14.698182938096705</v>
      </c>
      <c r="F186" s="359">
        <f t="shared" ref="F186:N186" si="23">SUM(F188*100/F187)</f>
        <v>4.0033500837520934</v>
      </c>
      <c r="G186" s="359">
        <f t="shared" si="23"/>
        <v>7.4588163514338008</v>
      </c>
      <c r="H186" s="359">
        <f t="shared" si="23"/>
        <v>4.2328042328042326</v>
      </c>
      <c r="I186" s="359">
        <f t="shared" si="23"/>
        <v>9.9912100791092886</v>
      </c>
      <c r="J186" s="359">
        <f t="shared" si="23"/>
        <v>5.552256532066508</v>
      </c>
      <c r="K186" s="359">
        <f t="shared" si="23"/>
        <v>3.2689450222882614</v>
      </c>
      <c r="L186" s="359">
        <f t="shared" si="23"/>
        <v>4.1930937279774492</v>
      </c>
      <c r="M186" s="359">
        <f t="shared" si="23"/>
        <v>9.9004100761569998</v>
      </c>
      <c r="N186" s="359">
        <f t="shared" si="23"/>
        <v>7.0264193367060148</v>
      </c>
      <c r="O186" s="241"/>
      <c r="P186" s="10"/>
      <c r="Q186" s="10"/>
      <c r="R186" s="10"/>
      <c r="S186" s="10"/>
      <c r="T186" s="10"/>
      <c r="U186" s="10"/>
      <c r="V186" s="10"/>
      <c r="W186" s="10"/>
      <c r="X186" s="245"/>
      <c r="Y186" s="993"/>
      <c r="Z186" s="993"/>
      <c r="AA186" s="993"/>
      <c r="AB186" s="993"/>
      <c r="AC186" s="993"/>
      <c r="AD186" s="993"/>
      <c r="AE186" s="993"/>
      <c r="AF186" s="993"/>
      <c r="AG186" s="993"/>
      <c r="AH186" s="993"/>
      <c r="AI186" s="993"/>
      <c r="AJ186" s="993"/>
      <c r="AK186" s="993"/>
      <c r="AL186" s="993"/>
      <c r="AM186" s="993"/>
      <c r="AN186" s="993"/>
      <c r="AO186" s="993"/>
      <c r="AP186" s="993"/>
      <c r="AQ186" s="993"/>
      <c r="AR186" s="993"/>
      <c r="AS186" s="993"/>
      <c r="AT186" s="993"/>
      <c r="AU186" s="993"/>
      <c r="AV186" s="993"/>
      <c r="AW186" s="993"/>
      <c r="AX186" s="993"/>
      <c r="AY186" s="993"/>
      <c r="AZ186" s="993"/>
      <c r="BA186" s="993"/>
      <c r="BB186" s="993"/>
      <c r="BC186" s="993"/>
      <c r="BD186" s="993"/>
      <c r="BE186" s="993"/>
      <c r="BF186" s="993"/>
      <c r="BG186" s="993"/>
      <c r="BH186" s="993"/>
      <c r="BI186" s="993"/>
      <c r="BJ186" s="993"/>
      <c r="BK186" s="993"/>
      <c r="BL186" s="993"/>
      <c r="BM186" s="993"/>
      <c r="BN186" s="993"/>
      <c r="BO186" s="993"/>
      <c r="BP186" s="993"/>
      <c r="BQ186" s="993"/>
      <c r="BR186" s="993"/>
      <c r="BS186" s="993"/>
      <c r="BT186" s="993"/>
      <c r="BU186" s="993"/>
      <c r="BV186" s="993"/>
      <c r="BW186" s="993"/>
      <c r="BX186" s="993"/>
    </row>
    <row r="187" spans="1:138" s="994" customFormat="1" ht="17.25" customHeight="1">
      <c r="A187" s="246" t="s">
        <v>21</v>
      </c>
      <c r="B187" s="215" t="s">
        <v>421</v>
      </c>
      <c r="C187" s="10"/>
      <c r="D187" s="353">
        <f>SUM(E187:N187)</f>
        <v>45369</v>
      </c>
      <c r="E187" s="354">
        <v>12988</v>
      </c>
      <c r="F187" s="354">
        <v>5970</v>
      </c>
      <c r="G187" s="354">
        <v>6556</v>
      </c>
      <c r="H187" s="354">
        <v>3024</v>
      </c>
      <c r="I187" s="354">
        <v>3413</v>
      </c>
      <c r="J187" s="354">
        <v>3368</v>
      </c>
      <c r="K187" s="354">
        <v>2019</v>
      </c>
      <c r="L187" s="354">
        <v>2838</v>
      </c>
      <c r="M187" s="354">
        <v>3414</v>
      </c>
      <c r="N187" s="354">
        <v>1779</v>
      </c>
      <c r="O187" s="999" t="s">
        <v>688</v>
      </c>
      <c r="P187" s="10"/>
      <c r="Q187" s="10"/>
      <c r="R187" s="10"/>
      <c r="S187" s="10"/>
      <c r="T187" s="10"/>
      <c r="U187" s="10"/>
      <c r="V187" s="10"/>
      <c r="W187" s="10"/>
      <c r="X187" s="245"/>
      <c r="Y187" s="993"/>
      <c r="Z187" s="993"/>
      <c r="AA187" s="993"/>
      <c r="AB187" s="993"/>
      <c r="AC187" s="993"/>
      <c r="AD187" s="993"/>
      <c r="AE187" s="993"/>
      <c r="AF187" s="993"/>
      <c r="AG187" s="993"/>
      <c r="AH187" s="993"/>
      <c r="AI187" s="993"/>
      <c r="AJ187" s="993"/>
      <c r="AK187" s="993"/>
      <c r="AL187" s="993"/>
      <c r="AM187" s="993"/>
      <c r="AN187" s="993"/>
      <c r="AO187" s="993"/>
      <c r="AP187" s="993"/>
      <c r="AQ187" s="993"/>
      <c r="AR187" s="993"/>
      <c r="AS187" s="993"/>
      <c r="AT187" s="993"/>
      <c r="AU187" s="993"/>
      <c r="AV187" s="993"/>
      <c r="AW187" s="993"/>
      <c r="AX187" s="993"/>
      <c r="AY187" s="993"/>
      <c r="AZ187" s="993"/>
      <c r="BA187" s="993"/>
      <c r="BB187" s="993"/>
      <c r="BC187" s="993"/>
      <c r="BD187" s="993"/>
      <c r="BE187" s="993"/>
      <c r="BF187" s="993"/>
      <c r="BG187" s="993"/>
      <c r="BH187" s="993"/>
      <c r="BI187" s="993"/>
      <c r="BJ187" s="993"/>
      <c r="BK187" s="993"/>
      <c r="BL187" s="993"/>
      <c r="BM187" s="993"/>
      <c r="BN187" s="993"/>
      <c r="BO187" s="993"/>
      <c r="BP187" s="993"/>
      <c r="BQ187" s="993"/>
      <c r="BR187" s="993"/>
      <c r="BS187" s="993"/>
      <c r="BT187" s="993"/>
      <c r="BU187" s="993"/>
      <c r="BV187" s="993"/>
      <c r="BW187" s="993"/>
      <c r="BX187" s="993"/>
    </row>
    <row r="188" spans="1:138" s="994" customFormat="1" ht="17.25" customHeight="1">
      <c r="A188" s="246" t="s">
        <v>22</v>
      </c>
      <c r="B188" s="215" t="s">
        <v>422</v>
      </c>
      <c r="C188" s="10"/>
      <c r="D188" s="353">
        <f>SUM(E188:N188)</f>
        <v>3941</v>
      </c>
      <c r="E188" s="354">
        <v>1909</v>
      </c>
      <c r="F188" s="354">
        <v>239</v>
      </c>
      <c r="G188" s="354">
        <v>489</v>
      </c>
      <c r="H188" s="354">
        <v>128</v>
      </c>
      <c r="I188" s="354">
        <v>341</v>
      </c>
      <c r="J188" s="354">
        <v>187</v>
      </c>
      <c r="K188" s="354">
        <v>66</v>
      </c>
      <c r="L188" s="354">
        <v>119</v>
      </c>
      <c r="M188" s="354">
        <v>338</v>
      </c>
      <c r="N188" s="354">
        <v>125</v>
      </c>
      <c r="O188" s="241"/>
      <c r="P188" s="10"/>
      <c r="Q188" s="10"/>
      <c r="R188" s="10"/>
      <c r="S188" s="10"/>
      <c r="T188" s="10"/>
      <c r="U188" s="10"/>
      <c r="V188" s="10"/>
      <c r="W188" s="10"/>
      <c r="X188" s="245"/>
      <c r="Y188" s="993"/>
      <c r="Z188" s="993"/>
      <c r="AA188" s="993"/>
      <c r="AB188" s="993"/>
      <c r="AC188" s="993"/>
      <c r="AD188" s="993"/>
      <c r="AE188" s="993"/>
      <c r="AF188" s="993"/>
      <c r="AG188" s="993"/>
      <c r="AH188" s="993"/>
      <c r="AI188" s="993"/>
      <c r="AJ188" s="993"/>
      <c r="AK188" s="993"/>
      <c r="AL188" s="993"/>
      <c r="AM188" s="993"/>
      <c r="AN188" s="993"/>
      <c r="AO188" s="993"/>
      <c r="AP188" s="993"/>
      <c r="AQ188" s="993"/>
      <c r="AR188" s="993"/>
      <c r="AS188" s="993"/>
      <c r="AT188" s="993"/>
      <c r="AU188" s="993"/>
      <c r="AV188" s="993"/>
      <c r="AW188" s="993"/>
      <c r="AX188" s="993"/>
      <c r="AY188" s="993"/>
      <c r="AZ188" s="993"/>
      <c r="BA188" s="993"/>
      <c r="BB188" s="993"/>
      <c r="BC188" s="993"/>
      <c r="BD188" s="993"/>
      <c r="BE188" s="993"/>
      <c r="BF188" s="993"/>
      <c r="BG188" s="993"/>
      <c r="BH188" s="993"/>
      <c r="BI188" s="993"/>
      <c r="BJ188" s="993"/>
      <c r="BK188" s="993"/>
      <c r="BL188" s="993"/>
      <c r="BM188" s="993"/>
      <c r="BN188" s="993"/>
      <c r="BO188" s="993"/>
      <c r="BP188" s="993"/>
      <c r="BQ188" s="993"/>
      <c r="BR188" s="993"/>
      <c r="BS188" s="993"/>
      <c r="BT188" s="993"/>
      <c r="BU188" s="993"/>
      <c r="BV188" s="993"/>
      <c r="BW188" s="993"/>
      <c r="BX188" s="993"/>
    </row>
    <row r="189" spans="1:138" s="9" customFormat="1" ht="19.5" customHeight="1">
      <c r="A189" s="976" t="s">
        <v>427</v>
      </c>
      <c r="C189" s="20"/>
      <c r="D189" s="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14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1000"/>
    </row>
    <row r="190" spans="1:138" s="994" customFormat="1" ht="17.25">
      <c r="A190" s="238" t="s">
        <v>423</v>
      </c>
      <c r="B190" s="216" t="s">
        <v>424</v>
      </c>
      <c r="C190" s="10" t="s">
        <v>880</v>
      </c>
      <c r="D190" s="383">
        <f>D192*100/D191</f>
        <v>91.800951278075459</v>
      </c>
      <c r="E190" s="359">
        <f t="shared" ref="E190:X190" si="24">E192*100/E191</f>
        <v>86.994797919167667</v>
      </c>
      <c r="F190" s="359">
        <f t="shared" si="24"/>
        <v>95.378151260504197</v>
      </c>
      <c r="G190" s="359">
        <f t="shared" si="24"/>
        <v>90.491245136186777</v>
      </c>
      <c r="H190" s="359">
        <f t="shared" si="24"/>
        <v>91.708967851099828</v>
      </c>
      <c r="I190" s="359">
        <f t="shared" si="24"/>
        <v>86.554982817869416</v>
      </c>
      <c r="J190" s="359">
        <f t="shared" si="24"/>
        <v>95.550351288056206</v>
      </c>
      <c r="K190" s="359">
        <f t="shared" si="24"/>
        <v>92.429229756418692</v>
      </c>
      <c r="L190" s="359">
        <f t="shared" si="24"/>
        <v>93.240556660039758</v>
      </c>
      <c r="M190" s="359">
        <f t="shared" si="24"/>
        <v>92.790824685963955</v>
      </c>
      <c r="N190" s="359">
        <f t="shared" si="24"/>
        <v>93.060240963855421</v>
      </c>
      <c r="O190" s="359">
        <f t="shared" si="24"/>
        <v>91.661392405063296</v>
      </c>
      <c r="P190" s="359">
        <f t="shared" si="24"/>
        <v>93.441914096281351</v>
      </c>
      <c r="Q190" s="359">
        <f t="shared" si="24"/>
        <v>94.023090095564271</v>
      </c>
      <c r="R190" s="359">
        <f t="shared" si="24"/>
        <v>89.332989513494923</v>
      </c>
      <c r="S190" s="359">
        <f t="shared" si="24"/>
        <v>94.015764364239786</v>
      </c>
      <c r="T190" s="359">
        <f t="shared" si="24"/>
        <v>91.53786104605777</v>
      </c>
      <c r="U190" s="359">
        <f t="shared" si="24"/>
        <v>91.763989032192541</v>
      </c>
      <c r="V190" s="359">
        <f t="shared" si="24"/>
        <v>82.405801671133531</v>
      </c>
      <c r="W190" s="359">
        <f t="shared" si="24"/>
        <v>94.751592356687894</v>
      </c>
      <c r="X190" s="360">
        <f t="shared" si="24"/>
        <v>91.331178372024681</v>
      </c>
      <c r="Y190" s="993"/>
      <c r="Z190" s="993"/>
      <c r="AA190" s="993"/>
      <c r="AB190" s="993"/>
      <c r="AC190" s="993"/>
      <c r="AD190" s="993"/>
      <c r="AE190" s="993"/>
      <c r="AF190" s="993"/>
      <c r="AG190" s="993"/>
      <c r="AH190" s="993"/>
      <c r="AI190" s="993"/>
      <c r="AJ190" s="993"/>
      <c r="AK190" s="993"/>
      <c r="AL190" s="993"/>
      <c r="AM190" s="993"/>
      <c r="AN190" s="993"/>
      <c r="AO190" s="993"/>
      <c r="AP190" s="993"/>
      <c r="AQ190" s="993"/>
      <c r="AR190" s="993"/>
      <c r="AS190" s="993"/>
      <c r="AT190" s="993"/>
      <c r="AU190" s="993"/>
      <c r="AV190" s="993"/>
      <c r="AW190" s="993"/>
      <c r="AX190" s="993"/>
      <c r="AY190" s="993"/>
      <c r="AZ190" s="993"/>
      <c r="BA190" s="993"/>
      <c r="BB190" s="993"/>
      <c r="BC190" s="993"/>
      <c r="BD190" s="993"/>
      <c r="BE190" s="993"/>
      <c r="BF190" s="993"/>
      <c r="BG190" s="993"/>
      <c r="BH190" s="993"/>
      <c r="BI190" s="993"/>
      <c r="BJ190" s="993"/>
      <c r="BK190" s="993"/>
      <c r="BL190" s="993"/>
      <c r="BM190" s="993"/>
      <c r="BN190" s="993"/>
      <c r="BO190" s="993"/>
      <c r="BP190" s="993"/>
      <c r="BQ190" s="993"/>
      <c r="BR190" s="993"/>
      <c r="BS190" s="993"/>
      <c r="BT190" s="993"/>
      <c r="BU190" s="993"/>
      <c r="BV190" s="993"/>
      <c r="BW190" s="993"/>
      <c r="BX190" s="993"/>
    </row>
    <row r="191" spans="1:138" s="994" customFormat="1" ht="17.25" customHeight="1">
      <c r="A191" s="246" t="s">
        <v>21</v>
      </c>
      <c r="B191" s="215" t="s">
        <v>426</v>
      </c>
      <c r="C191" s="10" t="s">
        <v>879</v>
      </c>
      <c r="D191" s="353">
        <f>SUM(E191:X191)</f>
        <v>152847</v>
      </c>
      <c r="E191" s="354">
        <v>4998</v>
      </c>
      <c r="F191" s="354">
        <v>2380</v>
      </c>
      <c r="G191" s="354">
        <v>4112</v>
      </c>
      <c r="H191" s="354">
        <v>1182</v>
      </c>
      <c r="I191" s="354">
        <v>2328</v>
      </c>
      <c r="J191" s="354">
        <v>1281</v>
      </c>
      <c r="K191" s="354">
        <v>1519</v>
      </c>
      <c r="L191" s="354">
        <v>2012</v>
      </c>
      <c r="M191" s="354">
        <v>1831</v>
      </c>
      <c r="N191" s="354">
        <v>2075</v>
      </c>
      <c r="O191" s="354">
        <v>25280</v>
      </c>
      <c r="P191" s="354">
        <v>20814</v>
      </c>
      <c r="Q191" s="354">
        <v>18103</v>
      </c>
      <c r="R191" s="354">
        <v>11634</v>
      </c>
      <c r="S191" s="354">
        <v>9642</v>
      </c>
      <c r="T191" s="354">
        <v>12810</v>
      </c>
      <c r="U191" s="354">
        <v>9847</v>
      </c>
      <c r="V191" s="354">
        <v>6343</v>
      </c>
      <c r="W191" s="354">
        <v>7850</v>
      </c>
      <c r="X191" s="361">
        <v>6806</v>
      </c>
      <c r="Y191" s="993"/>
      <c r="Z191" s="993"/>
      <c r="AA191" s="993"/>
      <c r="AB191" s="993"/>
      <c r="AC191" s="993"/>
      <c r="AD191" s="993"/>
      <c r="AE191" s="993"/>
      <c r="AF191" s="993"/>
      <c r="AG191" s="993"/>
      <c r="AH191" s="993"/>
      <c r="AI191" s="993"/>
      <c r="AJ191" s="993"/>
      <c r="AK191" s="993"/>
      <c r="AL191" s="993"/>
      <c r="AM191" s="993"/>
      <c r="AN191" s="993"/>
      <c r="AO191" s="993"/>
      <c r="AP191" s="993"/>
      <c r="AQ191" s="993"/>
      <c r="AR191" s="993"/>
      <c r="AS191" s="993"/>
      <c r="AT191" s="993"/>
      <c r="AU191" s="993"/>
      <c r="AV191" s="993"/>
      <c r="AW191" s="993"/>
      <c r="AX191" s="993"/>
      <c r="AY191" s="993"/>
      <c r="AZ191" s="993"/>
      <c r="BA191" s="993"/>
      <c r="BB191" s="993"/>
      <c r="BC191" s="993"/>
      <c r="BD191" s="993"/>
      <c r="BE191" s="993"/>
      <c r="BF191" s="993"/>
      <c r="BG191" s="993"/>
      <c r="BH191" s="993"/>
      <c r="BI191" s="993"/>
      <c r="BJ191" s="993"/>
      <c r="BK191" s="993"/>
      <c r="BL191" s="993"/>
      <c r="BM191" s="993"/>
      <c r="BN191" s="993"/>
      <c r="BO191" s="993"/>
      <c r="BP191" s="993"/>
      <c r="BQ191" s="993"/>
      <c r="BR191" s="993"/>
      <c r="BS191" s="993"/>
      <c r="BT191" s="993"/>
      <c r="BU191" s="993"/>
      <c r="BV191" s="993"/>
      <c r="BW191" s="993"/>
      <c r="BX191" s="993"/>
    </row>
    <row r="192" spans="1:138" s="994" customFormat="1" ht="17.25" customHeight="1">
      <c r="A192" s="987" t="s">
        <v>22</v>
      </c>
      <c r="B192" s="258" t="s">
        <v>425</v>
      </c>
      <c r="C192" s="1001"/>
      <c r="D192" s="353">
        <f>SUM(E192:X192)</f>
        <v>140315</v>
      </c>
      <c r="E192" s="354">
        <v>4348</v>
      </c>
      <c r="F192" s="354">
        <v>2270</v>
      </c>
      <c r="G192" s="354">
        <v>3721</v>
      </c>
      <c r="H192" s="354">
        <v>1084</v>
      </c>
      <c r="I192" s="354">
        <v>2015</v>
      </c>
      <c r="J192" s="354">
        <v>1224</v>
      </c>
      <c r="K192" s="354">
        <v>1404</v>
      </c>
      <c r="L192" s="354">
        <v>1876</v>
      </c>
      <c r="M192" s="354">
        <v>1699</v>
      </c>
      <c r="N192" s="354">
        <v>1931</v>
      </c>
      <c r="O192" s="354">
        <v>23172</v>
      </c>
      <c r="P192" s="354">
        <v>19449</v>
      </c>
      <c r="Q192" s="354">
        <v>17021</v>
      </c>
      <c r="R192" s="354">
        <v>10393</v>
      </c>
      <c r="S192" s="354">
        <v>9065</v>
      </c>
      <c r="T192" s="354">
        <v>11726</v>
      </c>
      <c r="U192" s="354">
        <v>9036</v>
      </c>
      <c r="V192" s="354">
        <v>5227</v>
      </c>
      <c r="W192" s="354">
        <v>7438</v>
      </c>
      <c r="X192" s="361">
        <v>6216</v>
      </c>
      <c r="Y192" s="993"/>
      <c r="Z192" s="993"/>
      <c r="AA192" s="993"/>
      <c r="AB192" s="993"/>
      <c r="AC192" s="993"/>
      <c r="AD192" s="993"/>
      <c r="AE192" s="993"/>
      <c r="AF192" s="993"/>
      <c r="AG192" s="993"/>
      <c r="AH192" s="993"/>
      <c r="AI192" s="993"/>
      <c r="AJ192" s="993"/>
      <c r="AK192" s="993"/>
      <c r="AL192" s="993"/>
      <c r="AM192" s="993"/>
      <c r="AN192" s="993"/>
      <c r="AO192" s="993"/>
      <c r="AP192" s="993"/>
      <c r="AQ192" s="993"/>
      <c r="AR192" s="993"/>
      <c r="AS192" s="993"/>
      <c r="AT192" s="993"/>
      <c r="AU192" s="993"/>
      <c r="AV192" s="993"/>
      <c r="AW192" s="993"/>
      <c r="AX192" s="993"/>
      <c r="AY192" s="993"/>
      <c r="AZ192" s="993"/>
      <c r="BA192" s="993"/>
      <c r="BB192" s="993"/>
      <c r="BC192" s="993"/>
      <c r="BD192" s="993"/>
      <c r="BE192" s="993"/>
      <c r="BF192" s="993"/>
      <c r="BG192" s="993"/>
      <c r="BH192" s="993"/>
      <c r="BI192" s="993"/>
      <c r="BJ192" s="993"/>
      <c r="BK192" s="993"/>
      <c r="BL192" s="993"/>
      <c r="BM192" s="993"/>
      <c r="BN192" s="993"/>
      <c r="BO192" s="993"/>
      <c r="BP192" s="993"/>
      <c r="BQ192" s="993"/>
      <c r="BR192" s="993"/>
      <c r="BS192" s="993"/>
      <c r="BT192" s="993"/>
      <c r="BU192" s="993"/>
      <c r="BV192" s="993"/>
      <c r="BW192" s="993"/>
      <c r="BX192" s="993"/>
    </row>
    <row r="193" spans="1:76" s="7" customFormat="1" ht="19.5" hidden="1" customHeight="1">
      <c r="A193" s="344" t="s">
        <v>428</v>
      </c>
      <c r="B193" s="345"/>
      <c r="C193" s="341"/>
      <c r="D193" s="341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3"/>
    </row>
    <row r="194" spans="1:76" s="7" customFormat="1" ht="19.5" hidden="1" customHeight="1">
      <c r="A194" s="243" t="s">
        <v>429</v>
      </c>
      <c r="B194" s="249" t="s">
        <v>430</v>
      </c>
      <c r="C194" s="130"/>
      <c r="D194" s="362"/>
      <c r="E194" s="391" t="s">
        <v>679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8"/>
    </row>
    <row r="195" spans="1:76" s="7" customFormat="1" ht="19.5" hidden="1" customHeight="1">
      <c r="A195" s="246" t="s">
        <v>21</v>
      </c>
      <c r="B195" s="346" t="s">
        <v>641</v>
      </c>
      <c r="C195" s="130"/>
      <c r="D195" s="130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8"/>
    </row>
    <row r="196" spans="1:76" s="7" customFormat="1" ht="19.5" hidden="1" customHeight="1">
      <c r="A196" s="246" t="s">
        <v>22</v>
      </c>
      <c r="B196" s="346" t="s">
        <v>642</v>
      </c>
      <c r="C196" s="130"/>
      <c r="D196" s="130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8"/>
    </row>
    <row r="197" spans="1:76" ht="19.5" customHeight="1">
      <c r="A197" s="232" t="s">
        <v>431</v>
      </c>
      <c r="B197" s="229"/>
      <c r="C197" s="233"/>
      <c r="D197" s="233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34"/>
    </row>
    <row r="198" spans="1:76" ht="31.5">
      <c r="A198" s="243" t="s">
        <v>432</v>
      </c>
      <c r="B198" s="248" t="s">
        <v>433</v>
      </c>
      <c r="C198" s="130" t="s">
        <v>439</v>
      </c>
      <c r="D198" s="36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8"/>
    </row>
    <row r="199" spans="1:76" ht="24.75" customHeight="1">
      <c r="A199" s="246" t="s">
        <v>21</v>
      </c>
      <c r="B199" s="230" t="s">
        <v>434</v>
      </c>
      <c r="C199" s="129"/>
      <c r="D199" s="20"/>
      <c r="E199" s="391" t="s">
        <v>680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14"/>
    </row>
    <row r="200" spans="1:76" ht="31.5">
      <c r="A200" s="246" t="s">
        <v>22</v>
      </c>
      <c r="B200" s="230" t="s">
        <v>435</v>
      </c>
      <c r="C200" s="129"/>
      <c r="D200" s="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14"/>
    </row>
    <row r="201" spans="1:76" s="207" customFormat="1" ht="19.5" customHeight="1">
      <c r="A201" s="209" t="s">
        <v>325</v>
      </c>
      <c r="B201" s="210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2"/>
      <c r="Y201" s="417"/>
      <c r="Z201" s="417"/>
      <c r="AA201" s="417"/>
      <c r="AB201" s="417"/>
      <c r="AC201" s="417"/>
      <c r="AD201" s="417"/>
      <c r="AE201" s="417"/>
      <c r="AF201" s="417"/>
      <c r="AG201" s="417"/>
      <c r="AH201" s="417"/>
      <c r="AI201" s="417"/>
      <c r="AJ201" s="417"/>
      <c r="AK201" s="417"/>
      <c r="AL201" s="417"/>
      <c r="AM201" s="417"/>
      <c r="AN201" s="417"/>
      <c r="AO201" s="417"/>
      <c r="AP201" s="417"/>
      <c r="AQ201" s="417"/>
      <c r="AR201" s="417"/>
      <c r="AS201" s="417"/>
      <c r="AT201" s="417"/>
      <c r="AU201" s="417"/>
      <c r="AV201" s="417"/>
      <c r="AW201" s="417"/>
      <c r="AX201" s="417"/>
      <c r="AY201" s="417"/>
      <c r="AZ201" s="417"/>
      <c r="BA201" s="417"/>
      <c r="BB201" s="417"/>
      <c r="BC201" s="417"/>
      <c r="BD201" s="417"/>
      <c r="BE201" s="417"/>
      <c r="BF201" s="417"/>
      <c r="BG201" s="417"/>
      <c r="BH201" s="417"/>
      <c r="BI201" s="417"/>
      <c r="BJ201" s="417"/>
      <c r="BK201" s="417"/>
      <c r="BL201" s="417"/>
      <c r="BM201" s="417"/>
      <c r="BN201" s="417"/>
      <c r="BO201" s="417"/>
      <c r="BP201" s="417"/>
      <c r="BQ201" s="417"/>
      <c r="BR201" s="417"/>
      <c r="BS201" s="417"/>
      <c r="BT201" s="417"/>
      <c r="BU201" s="417"/>
      <c r="BV201" s="417"/>
      <c r="BW201" s="417"/>
      <c r="BX201" s="417"/>
    </row>
    <row r="202" spans="1:76" ht="19.5" customHeight="1">
      <c r="A202" s="209" t="s">
        <v>436</v>
      </c>
      <c r="B202" s="213"/>
      <c r="C202" s="211"/>
      <c r="D202" s="211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4"/>
    </row>
    <row r="203" spans="1:76" ht="19.5" customHeight="1">
      <c r="A203" s="209" t="s">
        <v>437</v>
      </c>
      <c r="B203" s="213"/>
      <c r="C203" s="211"/>
      <c r="D203" s="211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4"/>
    </row>
    <row r="204" spans="1:76" ht="19.5" customHeight="1">
      <c r="A204" s="564" t="s">
        <v>438</v>
      </c>
      <c r="B204" s="565"/>
      <c r="C204" s="566"/>
      <c r="D204" s="566"/>
      <c r="E204" s="565"/>
      <c r="F204" s="565"/>
      <c r="G204" s="565"/>
      <c r="H204" s="565"/>
      <c r="I204" s="565"/>
      <c r="J204" s="565"/>
      <c r="K204" s="565"/>
      <c r="L204" s="565"/>
      <c r="M204" s="565"/>
      <c r="N204" s="565"/>
      <c r="O204" s="565"/>
      <c r="P204" s="565"/>
      <c r="Q204" s="565"/>
      <c r="R204" s="565"/>
      <c r="S204" s="565"/>
      <c r="T204" s="565"/>
      <c r="U204" s="565"/>
      <c r="V204" s="565"/>
      <c r="W204" s="565"/>
      <c r="X204" s="567"/>
    </row>
    <row r="205" spans="1:76" ht="18.75" customHeight="1">
      <c r="A205" s="243" t="s">
        <v>95</v>
      </c>
      <c r="B205" s="248" t="s">
        <v>440</v>
      </c>
      <c r="C205" s="966"/>
      <c r="D205" s="916">
        <v>100</v>
      </c>
      <c r="E205" s="905"/>
      <c r="F205" s="905"/>
      <c r="G205" s="905"/>
      <c r="H205" s="905"/>
      <c r="I205" s="905"/>
      <c r="J205" s="905"/>
      <c r="K205" s="905"/>
      <c r="L205" s="905"/>
      <c r="M205" s="905"/>
      <c r="N205" s="905"/>
      <c r="O205" s="904">
        <f t="shared" ref="O205:X205" si="25">O207*100/O206</f>
        <v>100</v>
      </c>
      <c r="P205" s="904">
        <f t="shared" si="25"/>
        <v>100</v>
      </c>
      <c r="Q205" s="904">
        <f t="shared" si="25"/>
        <v>100</v>
      </c>
      <c r="R205" s="1002">
        <f t="shared" si="25"/>
        <v>100</v>
      </c>
      <c r="S205" s="904">
        <f t="shared" si="25"/>
        <v>100</v>
      </c>
      <c r="T205" s="904">
        <f t="shared" si="25"/>
        <v>100</v>
      </c>
      <c r="U205" s="904">
        <f t="shared" si="25"/>
        <v>100</v>
      </c>
      <c r="V205" s="904">
        <f t="shared" si="25"/>
        <v>100</v>
      </c>
      <c r="W205" s="904">
        <f t="shared" si="25"/>
        <v>100</v>
      </c>
      <c r="X205" s="1003">
        <f t="shared" si="25"/>
        <v>100</v>
      </c>
    </row>
    <row r="206" spans="1:76" ht="18.75" customHeight="1">
      <c r="A206" s="246" t="s">
        <v>21</v>
      </c>
      <c r="B206" s="230" t="s">
        <v>441</v>
      </c>
      <c r="C206" s="129"/>
      <c r="D206" s="353">
        <f>SUM(O206:X206)</f>
        <v>635</v>
      </c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354">
        <v>120</v>
      </c>
      <c r="P206" s="354">
        <v>133</v>
      </c>
      <c r="Q206" s="354">
        <v>41</v>
      </c>
      <c r="R206" s="354">
        <v>69</v>
      </c>
      <c r="S206" s="354">
        <v>48</v>
      </c>
      <c r="T206" s="354">
        <v>56</v>
      </c>
      <c r="U206" s="354">
        <v>59</v>
      </c>
      <c r="V206" s="354">
        <v>42</v>
      </c>
      <c r="W206" s="354">
        <v>39</v>
      </c>
      <c r="X206" s="361">
        <v>28</v>
      </c>
    </row>
    <row r="207" spans="1:76" ht="18.75" customHeight="1">
      <c r="A207" s="246" t="s">
        <v>22</v>
      </c>
      <c r="B207" s="230" t="s">
        <v>442</v>
      </c>
      <c r="C207" s="129"/>
      <c r="D207" s="353">
        <f>SUM(O207:X207)</f>
        <v>635</v>
      </c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354">
        <v>120</v>
      </c>
      <c r="P207" s="354">
        <v>133</v>
      </c>
      <c r="Q207" s="354">
        <v>41</v>
      </c>
      <c r="R207" s="354">
        <v>69</v>
      </c>
      <c r="S207" s="354">
        <v>48</v>
      </c>
      <c r="T207" s="354">
        <v>56</v>
      </c>
      <c r="U207" s="354">
        <v>59</v>
      </c>
      <c r="V207" s="354">
        <v>42</v>
      </c>
      <c r="W207" s="354">
        <v>39</v>
      </c>
      <c r="X207" s="361">
        <v>28</v>
      </c>
    </row>
    <row r="208" spans="1:76" ht="31.5">
      <c r="A208" s="1004" t="s">
        <v>103</v>
      </c>
      <c r="B208" s="1005" t="s">
        <v>443</v>
      </c>
      <c r="C208" s="966"/>
      <c r="D208" s="916">
        <f>D210*100/D209</f>
        <v>96.062992125984252</v>
      </c>
      <c r="E208" s="1006"/>
      <c r="F208" s="1006"/>
      <c r="G208" s="1006"/>
      <c r="H208" s="1006"/>
      <c r="I208" s="1006"/>
      <c r="J208" s="1006"/>
      <c r="K208" s="1006"/>
      <c r="L208" s="1006"/>
      <c r="M208" s="1006"/>
      <c r="N208" s="1007"/>
      <c r="O208" s="904">
        <f t="shared" ref="O208:X208" si="26">O210*100/O209</f>
        <v>100</v>
      </c>
      <c r="P208" s="904">
        <f t="shared" si="26"/>
        <v>100</v>
      </c>
      <c r="Q208" s="904">
        <f t="shared" si="26"/>
        <v>80</v>
      </c>
      <c r="R208" s="1002">
        <f t="shared" si="26"/>
        <v>100</v>
      </c>
      <c r="S208" s="904">
        <f t="shared" si="26"/>
        <v>75</v>
      </c>
      <c r="T208" s="904">
        <f t="shared" si="26"/>
        <v>100</v>
      </c>
      <c r="U208" s="904">
        <f t="shared" si="26"/>
        <v>100</v>
      </c>
      <c r="V208" s="904">
        <f t="shared" si="26"/>
        <v>100</v>
      </c>
      <c r="W208" s="904">
        <f t="shared" si="26"/>
        <v>100</v>
      </c>
      <c r="X208" s="1003">
        <f t="shared" si="26"/>
        <v>100</v>
      </c>
    </row>
    <row r="209" spans="1:24" ht="19.5" customHeight="1">
      <c r="A209" s="246" t="s">
        <v>21</v>
      </c>
      <c r="B209" s="230" t="s">
        <v>444</v>
      </c>
      <c r="C209" s="129"/>
      <c r="D209" s="353">
        <f>SUM(O209:X209)</f>
        <v>127</v>
      </c>
      <c r="E209" s="1008"/>
      <c r="F209" s="1008"/>
      <c r="G209" s="1008"/>
      <c r="H209" s="1008"/>
      <c r="I209" s="1008"/>
      <c r="J209" s="1008"/>
      <c r="K209" s="1008"/>
      <c r="L209" s="1008"/>
      <c r="M209" s="1008"/>
      <c r="N209" s="1008"/>
      <c r="O209" s="354">
        <v>22</v>
      </c>
      <c r="P209" s="354">
        <v>17</v>
      </c>
      <c r="Q209" s="354">
        <v>15</v>
      </c>
      <c r="R209" s="354">
        <v>16</v>
      </c>
      <c r="S209" s="354">
        <v>8</v>
      </c>
      <c r="T209" s="354">
        <v>18</v>
      </c>
      <c r="U209" s="354">
        <v>10</v>
      </c>
      <c r="V209" s="354">
        <v>7</v>
      </c>
      <c r="W209" s="354">
        <v>7</v>
      </c>
      <c r="X209" s="361">
        <v>7</v>
      </c>
    </row>
    <row r="210" spans="1:24" ht="31.5">
      <c r="A210" s="246" t="s">
        <v>22</v>
      </c>
      <c r="B210" s="230" t="s">
        <v>445</v>
      </c>
      <c r="C210" s="129"/>
      <c r="D210" s="353">
        <f>SUM(O210:X210)</f>
        <v>122</v>
      </c>
      <c r="E210" s="1008"/>
      <c r="F210" s="1008"/>
      <c r="G210" s="1008"/>
      <c r="H210" s="1008"/>
      <c r="I210" s="1008"/>
      <c r="J210" s="1008"/>
      <c r="K210" s="1008"/>
      <c r="L210" s="1008"/>
      <c r="M210" s="1008"/>
      <c r="N210" s="1008"/>
      <c r="O210" s="354">
        <v>22</v>
      </c>
      <c r="P210" s="354">
        <v>17</v>
      </c>
      <c r="Q210" s="354">
        <v>12</v>
      </c>
      <c r="R210" s="354">
        <v>16</v>
      </c>
      <c r="S210" s="354">
        <v>6</v>
      </c>
      <c r="T210" s="354">
        <v>18</v>
      </c>
      <c r="U210" s="354">
        <v>10</v>
      </c>
      <c r="V210" s="354">
        <v>7</v>
      </c>
      <c r="W210" s="354">
        <v>7</v>
      </c>
      <c r="X210" s="361">
        <v>7</v>
      </c>
    </row>
    <row r="211" spans="1:24" ht="31.5">
      <c r="A211" s="247" t="s">
        <v>105</v>
      </c>
      <c r="B211" s="250" t="s">
        <v>446</v>
      </c>
      <c r="C211" s="129"/>
      <c r="D211" s="20" t="s">
        <v>652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14"/>
    </row>
    <row r="212" spans="1:24" ht="31.5">
      <c r="A212" s="246" t="s">
        <v>331</v>
      </c>
      <c r="B212" s="230" t="s">
        <v>646</v>
      </c>
      <c r="C212" s="20" t="s">
        <v>16</v>
      </c>
      <c r="D212" s="358" t="s">
        <v>174</v>
      </c>
      <c r="E212" s="358" t="s">
        <v>174</v>
      </c>
      <c r="F212" s="358" t="s">
        <v>174</v>
      </c>
      <c r="G212" s="358" t="s">
        <v>174</v>
      </c>
      <c r="H212" s="358" t="s">
        <v>174</v>
      </c>
      <c r="I212" s="358" t="s">
        <v>174</v>
      </c>
      <c r="J212" s="358" t="s">
        <v>174</v>
      </c>
      <c r="K212" s="358" t="s">
        <v>174</v>
      </c>
      <c r="L212" s="358" t="s">
        <v>174</v>
      </c>
      <c r="M212" s="358" t="s">
        <v>174</v>
      </c>
      <c r="N212" s="358" t="s">
        <v>174</v>
      </c>
      <c r="O212" s="299"/>
      <c r="P212" s="299"/>
      <c r="Q212" s="299"/>
      <c r="R212" s="299"/>
      <c r="S212" s="299"/>
      <c r="T212" s="299"/>
      <c r="U212" s="299"/>
      <c r="V212" s="299"/>
      <c r="W212" s="299"/>
      <c r="X212" s="364"/>
    </row>
    <row r="213" spans="1:24">
      <c r="A213" s="246" t="s">
        <v>332</v>
      </c>
      <c r="B213" s="230" t="s">
        <v>449</v>
      </c>
      <c r="C213" s="20" t="s">
        <v>16</v>
      </c>
      <c r="D213" s="358" t="s">
        <v>174</v>
      </c>
      <c r="E213" s="358" t="s">
        <v>174</v>
      </c>
      <c r="F213" s="358" t="s">
        <v>174</v>
      </c>
      <c r="G213" s="358" t="s">
        <v>174</v>
      </c>
      <c r="H213" s="358" t="s">
        <v>174</v>
      </c>
      <c r="I213" s="358" t="s">
        <v>174</v>
      </c>
      <c r="J213" s="358" t="s">
        <v>174</v>
      </c>
      <c r="K213" s="358" t="s">
        <v>174</v>
      </c>
      <c r="L213" s="358" t="s">
        <v>174</v>
      </c>
      <c r="M213" s="358" t="s">
        <v>174</v>
      </c>
      <c r="N213" s="358" t="s">
        <v>174</v>
      </c>
      <c r="O213" s="299"/>
      <c r="P213" s="299"/>
      <c r="Q213" s="299"/>
      <c r="R213" s="299"/>
      <c r="S213" s="299"/>
      <c r="T213" s="299"/>
      <c r="U213" s="299"/>
      <c r="V213" s="299"/>
      <c r="W213" s="299"/>
      <c r="X213" s="364"/>
    </row>
    <row r="214" spans="1:24" ht="31.5">
      <c r="A214" s="246" t="s">
        <v>333</v>
      </c>
      <c r="B214" s="230" t="s">
        <v>450</v>
      </c>
      <c r="C214" s="20" t="s">
        <v>16</v>
      </c>
      <c r="D214" s="358" t="s">
        <v>174</v>
      </c>
      <c r="E214" s="358" t="s">
        <v>174</v>
      </c>
      <c r="F214" s="358" t="s">
        <v>174</v>
      </c>
      <c r="G214" s="358" t="s">
        <v>174</v>
      </c>
      <c r="H214" s="358" t="s">
        <v>174</v>
      </c>
      <c r="I214" s="358" t="s">
        <v>174</v>
      </c>
      <c r="J214" s="358" t="s">
        <v>174</v>
      </c>
      <c r="K214" s="358" t="s">
        <v>174</v>
      </c>
      <c r="L214" s="358" t="s">
        <v>174</v>
      </c>
      <c r="M214" s="358" t="s">
        <v>174</v>
      </c>
      <c r="N214" s="358" t="s">
        <v>174</v>
      </c>
      <c r="O214" s="299"/>
      <c r="P214" s="299"/>
      <c r="Q214" s="299"/>
      <c r="R214" s="299"/>
      <c r="S214" s="299"/>
      <c r="T214" s="299"/>
      <c r="U214" s="299"/>
      <c r="V214" s="299"/>
      <c r="W214" s="299"/>
      <c r="X214" s="364"/>
    </row>
    <row r="215" spans="1:24">
      <c r="A215" s="987" t="s">
        <v>447</v>
      </c>
      <c r="B215" s="1009" t="s">
        <v>451</v>
      </c>
      <c r="C215" s="87" t="s">
        <v>16</v>
      </c>
      <c r="D215" s="1010" t="s">
        <v>174</v>
      </c>
      <c r="E215" s="1010" t="s">
        <v>174</v>
      </c>
      <c r="F215" s="1010" t="s">
        <v>174</v>
      </c>
      <c r="G215" s="1010" t="s">
        <v>174</v>
      </c>
      <c r="H215" s="1010" t="s">
        <v>174</v>
      </c>
      <c r="I215" s="1010" t="s">
        <v>174</v>
      </c>
      <c r="J215" s="1010" t="s">
        <v>174</v>
      </c>
      <c r="K215" s="1010" t="s">
        <v>174</v>
      </c>
      <c r="L215" s="1010" t="s">
        <v>174</v>
      </c>
      <c r="M215" s="1010" t="s">
        <v>174</v>
      </c>
      <c r="N215" s="1010" t="s">
        <v>174</v>
      </c>
      <c r="O215" s="365"/>
      <c r="P215" s="365"/>
      <c r="Q215" s="365"/>
      <c r="R215" s="365"/>
      <c r="S215" s="365"/>
      <c r="T215" s="365"/>
      <c r="U215" s="365"/>
      <c r="V215" s="365"/>
      <c r="W215" s="365"/>
      <c r="X215" s="366"/>
    </row>
    <row r="216" spans="1:24" ht="31.5">
      <c r="A216" s="246" t="s">
        <v>448</v>
      </c>
      <c r="B216" s="230" t="s">
        <v>452</v>
      </c>
      <c r="C216" s="20" t="s">
        <v>16</v>
      </c>
      <c r="D216" s="358" t="s">
        <v>174</v>
      </c>
      <c r="E216" s="358" t="s">
        <v>174</v>
      </c>
      <c r="F216" s="358" t="s">
        <v>174</v>
      </c>
      <c r="G216" s="358" t="s">
        <v>174</v>
      </c>
      <c r="H216" s="358" t="s">
        <v>174</v>
      </c>
      <c r="I216" s="358" t="s">
        <v>174</v>
      </c>
      <c r="J216" s="358" t="s">
        <v>174</v>
      </c>
      <c r="K216" s="358" t="s">
        <v>174</v>
      </c>
      <c r="L216" s="358" t="s">
        <v>174</v>
      </c>
      <c r="M216" s="358" t="s">
        <v>174</v>
      </c>
      <c r="N216" s="358" t="s">
        <v>174</v>
      </c>
      <c r="O216" s="299"/>
      <c r="P216" s="299"/>
      <c r="Q216" s="299"/>
      <c r="R216" s="299"/>
      <c r="S216" s="299"/>
      <c r="T216" s="299"/>
      <c r="U216" s="299"/>
      <c r="V216" s="299"/>
      <c r="W216" s="299"/>
      <c r="X216" s="364"/>
    </row>
    <row r="217" spans="1:24">
      <c r="A217" s="246"/>
      <c r="B217" s="250" t="s">
        <v>453</v>
      </c>
      <c r="C217" s="20"/>
      <c r="D217" s="353">
        <f>SUM(E217:N217)</f>
        <v>3</v>
      </c>
      <c r="E217" s="354">
        <v>1</v>
      </c>
      <c r="F217" s="354">
        <v>0</v>
      </c>
      <c r="G217" s="354">
        <v>0</v>
      </c>
      <c r="H217" s="354">
        <v>0</v>
      </c>
      <c r="I217" s="354">
        <v>0</v>
      </c>
      <c r="J217" s="354">
        <v>0</v>
      </c>
      <c r="K217" s="354">
        <v>1</v>
      </c>
      <c r="L217" s="354">
        <v>0</v>
      </c>
      <c r="M217" s="354">
        <v>1</v>
      </c>
      <c r="N217" s="354">
        <v>0</v>
      </c>
      <c r="O217" s="299"/>
      <c r="P217" s="299"/>
      <c r="Q217" s="299"/>
      <c r="R217" s="299"/>
      <c r="S217" s="299"/>
      <c r="T217" s="299"/>
      <c r="U217" s="299"/>
      <c r="V217" s="299"/>
      <c r="W217" s="299"/>
      <c r="X217" s="364"/>
    </row>
    <row r="218" spans="1:24" ht="19.5" customHeight="1">
      <c r="A218" s="251" t="s">
        <v>454</v>
      </c>
      <c r="B218" s="252"/>
      <c r="C218" s="253"/>
      <c r="D218" s="253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4"/>
    </row>
    <row r="219" spans="1:24" ht="19.5" customHeight="1">
      <c r="A219" s="255" t="s">
        <v>455</v>
      </c>
      <c r="B219" s="228"/>
      <c r="C219" s="256"/>
      <c r="D219" s="256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57"/>
    </row>
    <row r="220" spans="1:24" ht="63">
      <c r="A220" s="247" t="s">
        <v>109</v>
      </c>
      <c r="B220" s="250" t="s">
        <v>456</v>
      </c>
      <c r="C220" s="20" t="s">
        <v>111</v>
      </c>
      <c r="D220" s="554"/>
      <c r="E220" s="385"/>
      <c r="F220" s="385"/>
      <c r="G220" s="385"/>
      <c r="H220" s="385"/>
      <c r="I220" s="385"/>
      <c r="J220" s="385"/>
      <c r="K220" s="385"/>
      <c r="L220" s="557"/>
      <c r="M220" s="385"/>
      <c r="N220" s="385"/>
      <c r="O220" s="558"/>
      <c r="P220" s="8"/>
      <c r="Q220" s="8"/>
      <c r="R220" s="8"/>
      <c r="S220" s="8"/>
      <c r="T220" s="8"/>
      <c r="U220" s="8"/>
      <c r="V220" s="8"/>
      <c r="W220" s="8"/>
      <c r="X220" s="14"/>
    </row>
    <row r="221" spans="1:24" ht="20.25" customHeight="1">
      <c r="A221" s="246" t="s">
        <v>21</v>
      </c>
      <c r="B221" s="230" t="s">
        <v>457</v>
      </c>
      <c r="C221" s="20"/>
      <c r="D221" s="555"/>
      <c r="E221" s="556"/>
      <c r="F221" s="556"/>
      <c r="G221" s="556"/>
      <c r="H221" s="556"/>
      <c r="I221" s="556"/>
      <c r="J221" s="556"/>
      <c r="K221" s="556"/>
      <c r="L221" s="556"/>
      <c r="M221" s="556"/>
      <c r="N221" s="556"/>
      <c r="O221" s="356">
        <v>1</v>
      </c>
      <c r="P221" s="356">
        <v>1</v>
      </c>
      <c r="Q221" s="356">
        <v>1</v>
      </c>
      <c r="R221" s="356">
        <v>1</v>
      </c>
      <c r="S221" s="356">
        <v>1</v>
      </c>
      <c r="T221" s="356">
        <v>1</v>
      </c>
      <c r="U221" s="356">
        <v>1</v>
      </c>
      <c r="V221" s="356">
        <v>1</v>
      </c>
      <c r="W221" s="356">
        <v>1</v>
      </c>
      <c r="X221" s="356">
        <v>1</v>
      </c>
    </row>
    <row r="222" spans="1:24" ht="63">
      <c r="A222" s="559" t="s">
        <v>22</v>
      </c>
      <c r="B222" s="560" t="s">
        <v>458</v>
      </c>
      <c r="C222" s="21"/>
      <c r="D222" s="561"/>
      <c r="E222" s="562"/>
      <c r="F222" s="563"/>
      <c r="G222" s="563"/>
      <c r="H222" s="563"/>
      <c r="I222" s="563"/>
      <c r="J222" s="563"/>
      <c r="K222" s="563"/>
      <c r="L222" s="563"/>
      <c r="M222" s="563"/>
      <c r="N222" s="563"/>
      <c r="O222" s="810">
        <v>1</v>
      </c>
      <c r="P222" s="810">
        <v>1</v>
      </c>
      <c r="Q222" s="810">
        <v>1</v>
      </c>
      <c r="R222" s="810">
        <v>1</v>
      </c>
      <c r="S222" s="810">
        <v>1</v>
      </c>
      <c r="T222" s="810">
        <v>1</v>
      </c>
      <c r="U222" s="810">
        <v>1</v>
      </c>
      <c r="V222" s="810">
        <v>1</v>
      </c>
      <c r="W222" s="810">
        <v>1</v>
      </c>
      <c r="X222" s="810">
        <v>1</v>
      </c>
    </row>
    <row r="223" spans="1:24">
      <c r="A223" s="530"/>
      <c r="B223" s="531"/>
      <c r="C223" s="132"/>
      <c r="D223" s="528"/>
      <c r="E223" s="532"/>
      <c r="F223" s="855"/>
      <c r="G223" s="855"/>
      <c r="H223" s="855"/>
      <c r="I223" s="855"/>
      <c r="J223" s="855"/>
      <c r="K223" s="855"/>
      <c r="L223" s="855"/>
      <c r="M223" s="855"/>
      <c r="N223" s="855"/>
      <c r="O223" s="855"/>
      <c r="P223" s="855"/>
      <c r="Q223" s="855"/>
      <c r="R223" s="855"/>
      <c r="S223" s="855"/>
      <c r="T223" s="855"/>
      <c r="U223" s="855"/>
      <c r="V223" s="855"/>
      <c r="W223" s="855"/>
      <c r="X223" s="855"/>
    </row>
    <row r="224" spans="1:24">
      <c r="A224" s="530"/>
      <c r="B224" s="531"/>
      <c r="C224" s="132"/>
      <c r="D224" s="528"/>
      <c r="E224" s="532"/>
      <c r="F224" s="855"/>
      <c r="G224" s="855"/>
      <c r="H224" s="855"/>
      <c r="I224" s="855"/>
      <c r="J224" s="855"/>
      <c r="K224" s="855"/>
      <c r="L224" s="855"/>
      <c r="M224" s="855"/>
      <c r="N224" s="855"/>
      <c r="O224" s="855"/>
      <c r="P224" s="855"/>
      <c r="Q224" s="855"/>
      <c r="R224" s="855"/>
      <c r="S224" s="855"/>
      <c r="T224" s="855"/>
      <c r="U224" s="855"/>
      <c r="V224" s="855"/>
      <c r="W224" s="855"/>
      <c r="X224" s="855"/>
    </row>
    <row r="225" spans="1:24">
      <c r="A225" s="530"/>
      <c r="B225" s="531"/>
      <c r="C225" s="132"/>
      <c r="D225" s="528"/>
      <c r="E225" s="532"/>
      <c r="F225" s="855"/>
      <c r="G225" s="855"/>
      <c r="H225" s="855"/>
      <c r="I225" s="855"/>
      <c r="J225" s="855"/>
      <c r="K225" s="855"/>
      <c r="L225" s="855"/>
      <c r="M225" s="855"/>
      <c r="N225" s="855"/>
      <c r="O225" s="855"/>
      <c r="P225" s="855"/>
      <c r="Q225" s="855"/>
      <c r="R225" s="855"/>
      <c r="S225" s="855"/>
      <c r="T225" s="855"/>
      <c r="U225" s="855"/>
      <c r="V225" s="855"/>
      <c r="W225" s="855"/>
      <c r="X225" s="855"/>
    </row>
    <row r="226" spans="1:24">
      <c r="A226" s="530"/>
      <c r="B226" s="531"/>
      <c r="C226" s="132"/>
      <c r="D226" s="528"/>
      <c r="E226" s="532"/>
      <c r="F226" s="855"/>
      <c r="G226" s="855"/>
      <c r="H226" s="855"/>
      <c r="I226" s="855"/>
      <c r="J226" s="855"/>
      <c r="K226" s="855"/>
      <c r="L226" s="855"/>
      <c r="M226" s="855"/>
      <c r="N226" s="855"/>
      <c r="O226" s="855"/>
      <c r="P226" s="855"/>
      <c r="Q226" s="855"/>
      <c r="R226" s="855"/>
      <c r="S226" s="855"/>
      <c r="T226" s="855"/>
      <c r="U226" s="855"/>
      <c r="V226" s="855"/>
      <c r="W226" s="855"/>
      <c r="X226" s="855"/>
    </row>
    <row r="227" spans="1:24">
      <c r="A227" s="530"/>
      <c r="B227" s="531"/>
      <c r="C227" s="132"/>
      <c r="D227" s="528"/>
      <c r="E227" s="532"/>
      <c r="F227" s="855"/>
      <c r="G227" s="855"/>
      <c r="H227" s="855"/>
      <c r="I227" s="855"/>
      <c r="J227" s="855"/>
      <c r="K227" s="855"/>
      <c r="L227" s="855"/>
      <c r="M227" s="855"/>
      <c r="N227" s="855"/>
      <c r="O227" s="855"/>
      <c r="P227" s="855"/>
      <c r="Q227" s="855"/>
      <c r="R227" s="855"/>
      <c r="S227" s="855"/>
      <c r="T227" s="855"/>
      <c r="U227" s="855"/>
      <c r="V227" s="855"/>
      <c r="W227" s="855"/>
      <c r="X227" s="855"/>
    </row>
    <row r="228" spans="1:24" ht="19.5" customHeight="1">
      <c r="A228" s="209" t="s">
        <v>459</v>
      </c>
      <c r="B228" s="213"/>
      <c r="C228" s="211"/>
      <c r="D228" s="211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4"/>
    </row>
    <row r="229" spans="1:24" ht="19.5" customHeight="1">
      <c r="A229" s="209" t="s">
        <v>460</v>
      </c>
      <c r="B229" s="228"/>
      <c r="C229" s="211"/>
      <c r="D229" s="211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4"/>
    </row>
    <row r="230" spans="1:24" ht="31.5">
      <c r="A230" s="219" t="s">
        <v>118</v>
      </c>
      <c r="B230" s="216" t="s">
        <v>110</v>
      </c>
      <c r="C230" s="20" t="s">
        <v>461</v>
      </c>
      <c r="D230" s="383">
        <f>D232*100/D231</f>
        <v>91.5</v>
      </c>
      <c r="E230" s="359">
        <f t="shared" ref="E230:N230" si="27">E232*100/E231</f>
        <v>88.888888888888886</v>
      </c>
      <c r="F230" s="359">
        <f t="shared" si="27"/>
        <v>90.909090909090907</v>
      </c>
      <c r="G230" s="359">
        <f t="shared" si="27"/>
        <v>90.476190476190482</v>
      </c>
      <c r="H230" s="359">
        <f t="shared" si="27"/>
        <v>90</v>
      </c>
      <c r="I230" s="359">
        <f t="shared" si="27"/>
        <v>91.304347826086953</v>
      </c>
      <c r="J230" s="359">
        <f t="shared" si="27"/>
        <v>100</v>
      </c>
      <c r="K230" s="359">
        <f t="shared" si="27"/>
        <v>100</v>
      </c>
      <c r="L230" s="359">
        <f t="shared" si="27"/>
        <v>91.836734693877546</v>
      </c>
      <c r="M230" s="359">
        <f t="shared" si="27"/>
        <v>94.117647058823536</v>
      </c>
      <c r="N230" s="359">
        <f t="shared" si="27"/>
        <v>90.909090909090907</v>
      </c>
      <c r="O230" s="8"/>
      <c r="P230" s="8"/>
      <c r="Q230" s="8"/>
      <c r="R230" s="8"/>
      <c r="S230" s="8"/>
      <c r="T230" s="8"/>
      <c r="U230" s="8"/>
      <c r="V230" s="8"/>
      <c r="W230" s="8"/>
      <c r="X230" s="14"/>
    </row>
    <row r="231" spans="1:24" ht="19.5" customHeight="1">
      <c r="A231" s="16" t="s">
        <v>21</v>
      </c>
      <c r="B231" s="215" t="s">
        <v>180</v>
      </c>
      <c r="C231" s="129"/>
      <c r="D231" s="353">
        <f>SUM(E231:N231)</f>
        <v>400</v>
      </c>
      <c r="E231" s="354">
        <v>81</v>
      </c>
      <c r="F231" s="354">
        <v>88</v>
      </c>
      <c r="G231" s="354">
        <v>21</v>
      </c>
      <c r="H231" s="354">
        <v>30</v>
      </c>
      <c r="I231" s="354">
        <v>46</v>
      </c>
      <c r="J231" s="354">
        <v>11</v>
      </c>
      <c r="K231" s="354">
        <v>18</v>
      </c>
      <c r="L231" s="354">
        <v>49</v>
      </c>
      <c r="M231" s="354">
        <v>34</v>
      </c>
      <c r="N231" s="354">
        <v>22</v>
      </c>
      <c r="O231" s="377" t="s">
        <v>181</v>
      </c>
      <c r="P231" s="8"/>
      <c r="Q231" s="8"/>
      <c r="R231" s="8"/>
      <c r="S231" s="8"/>
      <c r="T231" s="8"/>
      <c r="U231" s="8"/>
      <c r="V231" s="8"/>
      <c r="W231" s="8"/>
      <c r="X231" s="14"/>
    </row>
    <row r="232" spans="1:24" ht="17.25" customHeight="1">
      <c r="A232" s="16" t="s">
        <v>22</v>
      </c>
      <c r="B232" s="215" t="s">
        <v>112</v>
      </c>
      <c r="C232" s="129"/>
      <c r="D232" s="353">
        <f>SUM(E232:N232)</f>
        <v>366</v>
      </c>
      <c r="E232" s="354">
        <v>72</v>
      </c>
      <c r="F232" s="354">
        <v>80</v>
      </c>
      <c r="G232" s="354">
        <v>19</v>
      </c>
      <c r="H232" s="354">
        <v>27</v>
      </c>
      <c r="I232" s="354">
        <v>42</v>
      </c>
      <c r="J232" s="354">
        <v>11</v>
      </c>
      <c r="K232" s="354">
        <v>18</v>
      </c>
      <c r="L232" s="354">
        <v>45</v>
      </c>
      <c r="M232" s="354">
        <v>32</v>
      </c>
      <c r="N232" s="354">
        <v>20</v>
      </c>
      <c r="O232" s="8"/>
      <c r="P232" s="8"/>
      <c r="Q232" s="8"/>
      <c r="R232" s="8"/>
      <c r="S232" s="8"/>
      <c r="T232" s="8"/>
      <c r="U232" s="8"/>
      <c r="V232" s="8"/>
      <c r="W232" s="8"/>
      <c r="X232" s="14"/>
    </row>
    <row r="233" spans="1:24" ht="31.5">
      <c r="A233" s="219" t="s">
        <v>121</v>
      </c>
      <c r="B233" s="216" t="s">
        <v>114</v>
      </c>
      <c r="C233" s="221" t="s">
        <v>115</v>
      </c>
      <c r="D233" s="221" t="s">
        <v>115</v>
      </c>
      <c r="E233" s="20" t="s">
        <v>175</v>
      </c>
      <c r="F233" s="20" t="s">
        <v>175</v>
      </c>
      <c r="G233" s="20" t="s">
        <v>175</v>
      </c>
      <c r="H233" s="20" t="s">
        <v>175</v>
      </c>
      <c r="I233" s="20" t="s">
        <v>175</v>
      </c>
      <c r="J233" s="20" t="s">
        <v>175</v>
      </c>
      <c r="K233" s="20" t="s">
        <v>175</v>
      </c>
      <c r="L233" s="20" t="s">
        <v>175</v>
      </c>
      <c r="M233" s="20" t="s">
        <v>175</v>
      </c>
      <c r="N233" s="20" t="s">
        <v>175</v>
      </c>
      <c r="O233" s="8"/>
      <c r="P233" s="8"/>
      <c r="Q233" s="8"/>
      <c r="R233" s="8"/>
      <c r="S233" s="8"/>
      <c r="T233" s="8"/>
      <c r="U233" s="8"/>
      <c r="V233" s="8"/>
      <c r="W233" s="8"/>
      <c r="X233" s="14"/>
    </row>
    <row r="234" spans="1:24">
      <c r="A234" s="16" t="s">
        <v>68</v>
      </c>
      <c r="B234" s="215" t="s">
        <v>462</v>
      </c>
      <c r="C234" s="221"/>
      <c r="D234" s="383">
        <v>4.34</v>
      </c>
      <c r="E234" s="359">
        <v>9.5</v>
      </c>
      <c r="F234" s="359">
        <v>2.33</v>
      </c>
      <c r="G234" s="359">
        <v>1.63</v>
      </c>
      <c r="H234" s="359">
        <v>2.7</v>
      </c>
      <c r="I234" s="359">
        <v>6.04</v>
      </c>
      <c r="J234" s="359">
        <v>2.4900000000000002</v>
      </c>
      <c r="K234" s="359">
        <v>3.16</v>
      </c>
      <c r="L234" s="359">
        <v>8.76</v>
      </c>
      <c r="M234" s="359">
        <v>1.82</v>
      </c>
      <c r="N234" s="359">
        <v>2.09</v>
      </c>
      <c r="O234" s="8"/>
      <c r="P234" s="8"/>
      <c r="Q234" s="8"/>
      <c r="R234" s="8"/>
      <c r="S234" s="8"/>
      <c r="T234" s="8"/>
      <c r="U234" s="8"/>
      <c r="V234" s="8"/>
      <c r="W234" s="8"/>
      <c r="X234" s="14"/>
    </row>
    <row r="235" spans="1:24">
      <c r="A235" s="16"/>
      <c r="B235" s="215" t="s">
        <v>1052</v>
      </c>
      <c r="C235" s="221"/>
      <c r="D235" s="383">
        <f>D237*100000/D241</f>
        <v>1.2909813218475117</v>
      </c>
      <c r="E235" s="359">
        <v>1.18</v>
      </c>
      <c r="F235" s="359">
        <v>2.33</v>
      </c>
      <c r="G235" s="359">
        <v>1.63</v>
      </c>
      <c r="H235" s="359">
        <v>0</v>
      </c>
      <c r="I235" s="359">
        <v>0</v>
      </c>
      <c r="J235" s="359">
        <v>0</v>
      </c>
      <c r="K235" s="359">
        <v>0</v>
      </c>
      <c r="L235" s="359">
        <v>2.19</v>
      </c>
      <c r="M235" s="359">
        <v>5.45</v>
      </c>
      <c r="N235" s="359">
        <v>0</v>
      </c>
      <c r="O235" s="377" t="s">
        <v>181</v>
      </c>
      <c r="P235" s="8"/>
      <c r="Q235" s="8"/>
      <c r="R235" s="8"/>
      <c r="S235" s="8"/>
      <c r="T235" s="8"/>
      <c r="U235" s="8"/>
      <c r="V235" s="8"/>
      <c r="W235" s="8"/>
      <c r="X235" s="14"/>
    </row>
    <row r="236" spans="1:24" ht="18.75" customHeight="1">
      <c r="A236" s="16" t="s">
        <v>21</v>
      </c>
      <c r="B236" s="215" t="s">
        <v>463</v>
      </c>
      <c r="C236" s="221"/>
      <c r="D236" s="353">
        <f>SUM(E236:N236)</f>
        <v>37</v>
      </c>
      <c r="E236" s="354">
        <v>16</v>
      </c>
      <c r="F236" s="354">
        <v>3</v>
      </c>
      <c r="G236" s="354">
        <v>2</v>
      </c>
      <c r="H236" s="354">
        <v>2</v>
      </c>
      <c r="I236" s="354">
        <v>4</v>
      </c>
      <c r="J236" s="354">
        <v>2</v>
      </c>
      <c r="K236" s="354">
        <v>2</v>
      </c>
      <c r="L236" s="354">
        <v>4</v>
      </c>
      <c r="M236" s="354">
        <v>1</v>
      </c>
      <c r="N236" s="354">
        <v>1</v>
      </c>
      <c r="O236" s="8"/>
      <c r="P236" s="8"/>
      <c r="Q236" s="8"/>
      <c r="R236" s="8"/>
      <c r="S236" s="8"/>
      <c r="T236" s="8"/>
      <c r="U236" s="8"/>
      <c r="V236" s="8"/>
      <c r="W236" s="8"/>
      <c r="X236" s="14"/>
    </row>
    <row r="237" spans="1:24" ht="18.75" customHeight="1">
      <c r="A237" s="312" t="s">
        <v>22</v>
      </c>
      <c r="B237" s="258" t="s">
        <v>1053</v>
      </c>
      <c r="C237" s="830"/>
      <c r="D237" s="353">
        <f>SUM(E237:N237)</f>
        <v>11</v>
      </c>
      <c r="E237" s="354">
        <v>2</v>
      </c>
      <c r="F237" s="354">
        <v>3</v>
      </c>
      <c r="G237" s="354">
        <v>2</v>
      </c>
      <c r="H237" s="354">
        <v>0</v>
      </c>
      <c r="I237" s="354">
        <v>0</v>
      </c>
      <c r="J237" s="354">
        <v>0</v>
      </c>
      <c r="K237" s="354">
        <v>0</v>
      </c>
      <c r="L237" s="354">
        <v>1</v>
      </c>
      <c r="M237" s="354">
        <v>3</v>
      </c>
      <c r="N237" s="354">
        <v>0</v>
      </c>
      <c r="O237" s="226"/>
      <c r="P237" s="226"/>
      <c r="Q237" s="226"/>
      <c r="R237" s="226"/>
      <c r="S237" s="226"/>
      <c r="T237" s="226"/>
      <c r="U237" s="226"/>
      <c r="V237" s="226"/>
      <c r="W237" s="226"/>
      <c r="X237" s="227"/>
    </row>
    <row r="238" spans="1:24" ht="34.5" customHeight="1">
      <c r="A238" s="219" t="s">
        <v>123</v>
      </c>
      <c r="B238" s="216" t="s">
        <v>464</v>
      </c>
      <c r="C238" s="221" t="s">
        <v>115</v>
      </c>
      <c r="D238" s="221" t="s">
        <v>115</v>
      </c>
      <c r="E238" s="20" t="s">
        <v>175</v>
      </c>
      <c r="F238" s="20" t="s">
        <v>175</v>
      </c>
      <c r="G238" s="20" t="s">
        <v>175</v>
      </c>
      <c r="H238" s="20" t="s">
        <v>175</v>
      </c>
      <c r="I238" s="20" t="s">
        <v>175</v>
      </c>
      <c r="J238" s="20" t="s">
        <v>175</v>
      </c>
      <c r="K238" s="20" t="s">
        <v>175</v>
      </c>
      <c r="L238" s="20" t="s">
        <v>175</v>
      </c>
      <c r="M238" s="20" t="s">
        <v>175</v>
      </c>
      <c r="N238" s="20" t="s">
        <v>175</v>
      </c>
      <c r="O238" s="8"/>
      <c r="P238" s="8"/>
      <c r="Q238" s="8"/>
      <c r="R238" s="8"/>
      <c r="S238" s="8"/>
      <c r="T238" s="8"/>
      <c r="U238" s="8"/>
      <c r="V238" s="8"/>
      <c r="W238" s="8"/>
      <c r="X238" s="14"/>
    </row>
    <row r="239" spans="1:24" ht="20.25" customHeight="1">
      <c r="A239" s="16" t="s">
        <v>68</v>
      </c>
      <c r="B239" s="215" t="s">
        <v>260</v>
      </c>
      <c r="C239" s="221"/>
      <c r="D239" s="383">
        <v>6.10282079418824</v>
      </c>
      <c r="E239" s="359">
        <v>7.72</v>
      </c>
      <c r="F239" s="359">
        <v>6.97</v>
      </c>
      <c r="G239" s="359">
        <v>0.81718707863791262</v>
      </c>
      <c r="H239" s="359">
        <v>8.1</v>
      </c>
      <c r="I239" s="359">
        <v>6.0393767363208113</v>
      </c>
      <c r="J239" s="359">
        <v>6.23</v>
      </c>
      <c r="K239" s="359">
        <v>7.91</v>
      </c>
      <c r="L239" s="359">
        <v>2.1911564923966869</v>
      </c>
      <c r="M239" s="359">
        <v>3.6384143790136259</v>
      </c>
      <c r="N239" s="359">
        <v>12.51</v>
      </c>
      <c r="O239" s="377" t="s">
        <v>181</v>
      </c>
      <c r="P239" s="8"/>
      <c r="Q239" s="8"/>
      <c r="R239" s="8"/>
      <c r="S239" s="8"/>
      <c r="T239" s="8"/>
      <c r="U239" s="8"/>
      <c r="V239" s="8"/>
      <c r="W239" s="8"/>
      <c r="X239" s="14"/>
    </row>
    <row r="240" spans="1:24" ht="20.25" customHeight="1">
      <c r="A240" s="16" t="s">
        <v>22</v>
      </c>
      <c r="B240" s="215" t="s">
        <v>1054</v>
      </c>
      <c r="C240" s="221"/>
      <c r="D240" s="383">
        <f>D242*100000/D241</f>
        <v>6.8069924242868796</v>
      </c>
      <c r="E240" s="359">
        <f t="shared" ref="E240:N240" si="28">E242*100000/E241</f>
        <v>7.1273720785198824</v>
      </c>
      <c r="F240" s="359">
        <f t="shared" si="28"/>
        <v>2.3251307886068591</v>
      </c>
      <c r="G240" s="359">
        <f t="shared" si="28"/>
        <v>5.7203095504653882</v>
      </c>
      <c r="H240" s="359">
        <f t="shared" si="28"/>
        <v>4.0500040500040502</v>
      </c>
      <c r="I240" s="359">
        <f t="shared" si="28"/>
        <v>12.078753472641623</v>
      </c>
      <c r="J240" s="359">
        <f t="shared" si="28"/>
        <v>9.9694685027104484</v>
      </c>
      <c r="K240" s="359">
        <f t="shared" si="28"/>
        <v>6.329815011156299</v>
      </c>
      <c r="L240" s="359">
        <f t="shared" si="28"/>
        <v>8.7646259695867474</v>
      </c>
      <c r="M240" s="359">
        <f t="shared" si="28"/>
        <v>10.915243137040878</v>
      </c>
      <c r="N240" s="359">
        <f t="shared" si="28"/>
        <v>6.2561257898358811</v>
      </c>
      <c r="O240" s="8"/>
      <c r="P240" s="8"/>
      <c r="Q240" s="8"/>
      <c r="R240" s="8"/>
      <c r="S240" s="8"/>
      <c r="T240" s="8"/>
      <c r="U240" s="8"/>
      <c r="V240" s="8"/>
      <c r="W240" s="8"/>
      <c r="X240" s="14"/>
    </row>
    <row r="241" spans="1:24" ht="16.5" customHeight="1">
      <c r="A241" s="16" t="s">
        <v>21</v>
      </c>
      <c r="B241" s="1011" t="s">
        <v>117</v>
      </c>
      <c r="C241" s="221"/>
      <c r="D241" s="353">
        <f>SUM(E241:N241)</f>
        <v>852065</v>
      </c>
      <c r="E241" s="354">
        <v>168365</v>
      </c>
      <c r="F241" s="354">
        <v>129025</v>
      </c>
      <c r="G241" s="354">
        <v>122371</v>
      </c>
      <c r="H241" s="354">
        <v>74074</v>
      </c>
      <c r="I241" s="354">
        <v>66232</v>
      </c>
      <c r="J241" s="354">
        <v>80245</v>
      </c>
      <c r="K241" s="354">
        <v>63193</v>
      </c>
      <c r="L241" s="354">
        <v>45638</v>
      </c>
      <c r="M241" s="354">
        <v>54969</v>
      </c>
      <c r="N241" s="354">
        <v>47953</v>
      </c>
      <c r="O241" s="8"/>
      <c r="P241" s="8"/>
      <c r="Q241" s="8"/>
      <c r="R241" s="8"/>
      <c r="S241" s="8"/>
      <c r="T241" s="8"/>
      <c r="U241" s="8"/>
      <c r="V241" s="8"/>
      <c r="W241" s="8"/>
      <c r="X241" s="14"/>
    </row>
    <row r="242" spans="1:24" ht="20.25" customHeight="1">
      <c r="A242" s="16" t="s">
        <v>22</v>
      </c>
      <c r="B242" s="215" t="s">
        <v>261</v>
      </c>
      <c r="C242" s="221"/>
      <c r="D242" s="353">
        <f>SUM(E242:N242)</f>
        <v>58</v>
      </c>
      <c r="E242" s="354">
        <v>12</v>
      </c>
      <c r="F242" s="354">
        <v>3</v>
      </c>
      <c r="G242" s="354">
        <v>7</v>
      </c>
      <c r="H242" s="354">
        <v>3</v>
      </c>
      <c r="I242" s="354">
        <v>8</v>
      </c>
      <c r="J242" s="354">
        <v>8</v>
      </c>
      <c r="K242" s="354">
        <v>4</v>
      </c>
      <c r="L242" s="354">
        <v>4</v>
      </c>
      <c r="M242" s="354">
        <v>6</v>
      </c>
      <c r="N242" s="354">
        <v>3</v>
      </c>
      <c r="O242" s="8"/>
      <c r="P242" s="8"/>
      <c r="Q242" s="8"/>
      <c r="R242" s="8"/>
      <c r="S242" s="8"/>
      <c r="T242" s="8"/>
      <c r="U242" s="8"/>
      <c r="V242" s="8"/>
      <c r="W242" s="8"/>
      <c r="X242" s="14"/>
    </row>
    <row r="243" spans="1:24" ht="19.5" customHeight="1">
      <c r="A243" s="251" t="s">
        <v>465</v>
      </c>
      <c r="B243" s="252"/>
      <c r="C243" s="253"/>
      <c r="D243" s="253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4"/>
    </row>
    <row r="244" spans="1:24" ht="19.5" customHeight="1">
      <c r="A244" s="255" t="s">
        <v>466</v>
      </c>
      <c r="B244" s="228"/>
      <c r="C244" s="256"/>
      <c r="D244" s="256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57"/>
    </row>
    <row r="245" spans="1:24" ht="38.25" customHeight="1">
      <c r="A245" s="219" t="s">
        <v>125</v>
      </c>
      <c r="B245" s="216" t="s">
        <v>1063</v>
      </c>
      <c r="C245" s="20" t="s">
        <v>38</v>
      </c>
      <c r="D245" s="383">
        <f>D247*100/D246</f>
        <v>100</v>
      </c>
      <c r="E245" s="383">
        <f t="shared" ref="E245:N245" si="29">E247*100/E246</f>
        <v>100</v>
      </c>
      <c r="F245" s="383">
        <f t="shared" si="29"/>
        <v>100</v>
      </c>
      <c r="G245" s="383" t="e">
        <f t="shared" si="29"/>
        <v>#VALUE!</v>
      </c>
      <c r="H245" s="383" t="e">
        <f t="shared" si="29"/>
        <v>#VALUE!</v>
      </c>
      <c r="I245" s="383">
        <f t="shared" si="29"/>
        <v>100</v>
      </c>
      <c r="J245" s="383" t="e">
        <f t="shared" si="29"/>
        <v>#VALUE!</v>
      </c>
      <c r="K245" s="383">
        <f t="shared" si="29"/>
        <v>100</v>
      </c>
      <c r="L245" s="383">
        <f t="shared" si="29"/>
        <v>100</v>
      </c>
      <c r="M245" s="383">
        <f t="shared" si="29"/>
        <v>100</v>
      </c>
      <c r="N245" s="383" t="e">
        <f t="shared" si="29"/>
        <v>#VALUE!</v>
      </c>
      <c r="O245" s="8"/>
      <c r="P245" s="8"/>
      <c r="Q245" s="8"/>
      <c r="R245" s="8"/>
      <c r="S245" s="8"/>
      <c r="T245" s="8"/>
      <c r="U245" s="8"/>
      <c r="V245" s="8"/>
      <c r="W245" s="8"/>
      <c r="X245" s="14"/>
    </row>
    <row r="246" spans="1:24">
      <c r="A246" s="16" t="s">
        <v>21</v>
      </c>
      <c r="B246" s="215" t="s">
        <v>467</v>
      </c>
      <c r="C246" s="129"/>
      <c r="D246" s="353">
        <f>SUM(E246:N246)</f>
        <v>6</v>
      </c>
      <c r="E246" s="354">
        <v>1</v>
      </c>
      <c r="F246" s="354">
        <v>1</v>
      </c>
      <c r="G246" s="354" t="s">
        <v>658</v>
      </c>
      <c r="H246" s="354" t="s">
        <v>658</v>
      </c>
      <c r="I246" s="354">
        <v>1</v>
      </c>
      <c r="J246" s="354" t="s">
        <v>658</v>
      </c>
      <c r="K246" s="354">
        <v>1</v>
      </c>
      <c r="L246" s="354">
        <v>1</v>
      </c>
      <c r="M246" s="354">
        <v>1</v>
      </c>
      <c r="N246" s="8" t="s">
        <v>175</v>
      </c>
      <c r="O246" s="377" t="s">
        <v>181</v>
      </c>
      <c r="P246" s="8"/>
      <c r="Q246" s="8"/>
      <c r="R246" s="8"/>
      <c r="S246" s="8"/>
      <c r="T246" s="8"/>
      <c r="U246" s="8"/>
      <c r="V246" s="8"/>
      <c r="W246" s="8"/>
      <c r="X246" s="14"/>
    </row>
    <row r="247" spans="1:24">
      <c r="A247" s="16" t="s">
        <v>22</v>
      </c>
      <c r="B247" s="215" t="s">
        <v>468</v>
      </c>
      <c r="C247" s="129"/>
      <c r="D247" s="353">
        <f>SUM(E247:N247)</f>
        <v>6</v>
      </c>
      <c r="E247" s="354">
        <v>1</v>
      </c>
      <c r="F247" s="354">
        <v>1</v>
      </c>
      <c r="G247" s="8" t="s">
        <v>658</v>
      </c>
      <c r="H247" s="8" t="s">
        <v>658</v>
      </c>
      <c r="I247" s="354">
        <v>1</v>
      </c>
      <c r="J247" s="8" t="s">
        <v>658</v>
      </c>
      <c r="K247" s="354">
        <v>1</v>
      </c>
      <c r="L247" s="354">
        <v>1</v>
      </c>
      <c r="M247" s="354">
        <v>1</v>
      </c>
      <c r="N247" s="8" t="s">
        <v>175</v>
      </c>
      <c r="O247" s="8"/>
      <c r="P247" s="8"/>
      <c r="Q247" s="8"/>
      <c r="R247" s="8"/>
      <c r="S247" s="8"/>
      <c r="T247" s="8"/>
      <c r="U247" s="8"/>
      <c r="V247" s="8"/>
      <c r="W247" s="8"/>
      <c r="X247" s="14"/>
    </row>
    <row r="248" spans="1:24">
      <c r="A248" s="209" t="s">
        <v>469</v>
      </c>
      <c r="B248" s="228"/>
      <c r="C248" s="211"/>
      <c r="D248" s="211"/>
      <c r="E248" s="213"/>
      <c r="F248" s="213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5"/>
      <c r="W248" s="235"/>
      <c r="X248" s="236"/>
    </row>
    <row r="249" spans="1:24">
      <c r="A249" s="219" t="s">
        <v>138</v>
      </c>
      <c r="B249" s="216" t="s">
        <v>470</v>
      </c>
      <c r="C249" s="20" t="s">
        <v>183</v>
      </c>
      <c r="D249" s="20" t="s">
        <v>183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14"/>
    </row>
    <row r="250" spans="1:24">
      <c r="A250" s="16" t="s">
        <v>21</v>
      </c>
      <c r="B250" s="215" t="s">
        <v>471</v>
      </c>
      <c r="C250" s="353"/>
      <c r="D250" s="353">
        <f>SUM(E250:X250)</f>
        <v>451</v>
      </c>
      <c r="E250" s="354">
        <v>4</v>
      </c>
      <c r="F250" s="354">
        <v>1</v>
      </c>
      <c r="G250" s="354">
        <v>3</v>
      </c>
      <c r="H250" s="354">
        <v>10</v>
      </c>
      <c r="I250" s="354">
        <v>1</v>
      </c>
      <c r="J250" s="354">
        <v>2</v>
      </c>
      <c r="K250" s="354">
        <v>7</v>
      </c>
      <c r="L250" s="354">
        <v>5</v>
      </c>
      <c r="M250" s="354">
        <v>2</v>
      </c>
      <c r="N250" s="354">
        <v>2</v>
      </c>
      <c r="O250" s="354">
        <v>66</v>
      </c>
      <c r="P250" s="354">
        <v>42</v>
      </c>
      <c r="Q250" s="354">
        <v>24</v>
      </c>
      <c r="R250" s="354">
        <v>46</v>
      </c>
      <c r="S250" s="354">
        <v>81</v>
      </c>
      <c r="T250" s="354">
        <v>41</v>
      </c>
      <c r="U250" s="354">
        <v>58</v>
      </c>
      <c r="V250" s="354">
        <v>34</v>
      </c>
      <c r="W250" s="354">
        <v>13</v>
      </c>
      <c r="X250" s="361">
        <v>9</v>
      </c>
    </row>
    <row r="251" spans="1:24">
      <c r="A251" s="16" t="s">
        <v>21</v>
      </c>
      <c r="B251" s="215" t="s">
        <v>472</v>
      </c>
      <c r="C251" s="353"/>
      <c r="D251" s="353">
        <f t="shared" ref="D251:D252" si="30">SUM(E251:X251)</f>
        <v>114</v>
      </c>
      <c r="E251" s="354">
        <v>1</v>
      </c>
      <c r="F251" s="354">
        <v>1</v>
      </c>
      <c r="G251" s="354">
        <v>1</v>
      </c>
      <c r="H251" s="354">
        <v>1</v>
      </c>
      <c r="I251" s="354">
        <v>1</v>
      </c>
      <c r="J251" s="354">
        <v>1</v>
      </c>
      <c r="K251" s="354">
        <v>1</v>
      </c>
      <c r="L251" s="354">
        <v>1</v>
      </c>
      <c r="M251" s="354">
        <v>1</v>
      </c>
      <c r="N251" s="354">
        <v>1</v>
      </c>
      <c r="O251" s="354">
        <v>19</v>
      </c>
      <c r="P251" s="354">
        <v>14</v>
      </c>
      <c r="Q251" s="354">
        <v>12</v>
      </c>
      <c r="R251" s="354">
        <v>13</v>
      </c>
      <c r="S251" s="354">
        <v>6</v>
      </c>
      <c r="T251" s="354">
        <v>13</v>
      </c>
      <c r="U251" s="354">
        <v>8</v>
      </c>
      <c r="V251" s="354">
        <v>8</v>
      </c>
      <c r="W251" s="354">
        <v>6</v>
      </c>
      <c r="X251" s="361">
        <v>5</v>
      </c>
    </row>
    <row r="252" spans="1:24">
      <c r="A252" s="17" t="s">
        <v>22</v>
      </c>
      <c r="B252" s="303" t="s">
        <v>473</v>
      </c>
      <c r="C252" s="962"/>
      <c r="D252" s="962">
        <f t="shared" si="30"/>
        <v>297</v>
      </c>
      <c r="E252" s="980">
        <v>4</v>
      </c>
      <c r="F252" s="980">
        <v>1</v>
      </c>
      <c r="G252" s="980">
        <v>3</v>
      </c>
      <c r="H252" s="980">
        <v>5</v>
      </c>
      <c r="I252" s="980">
        <v>1</v>
      </c>
      <c r="J252" s="980">
        <v>2</v>
      </c>
      <c r="K252" s="980">
        <v>1</v>
      </c>
      <c r="L252" s="980">
        <v>5</v>
      </c>
      <c r="M252" s="980">
        <v>1</v>
      </c>
      <c r="N252" s="980">
        <v>2</v>
      </c>
      <c r="O252" s="980">
        <v>45</v>
      </c>
      <c r="P252" s="980">
        <v>25</v>
      </c>
      <c r="Q252" s="980">
        <v>22</v>
      </c>
      <c r="R252" s="980">
        <v>20</v>
      </c>
      <c r="S252" s="980">
        <v>81</v>
      </c>
      <c r="T252" s="980">
        <v>13</v>
      </c>
      <c r="U252" s="980">
        <v>35</v>
      </c>
      <c r="V252" s="980">
        <v>9</v>
      </c>
      <c r="W252" s="980">
        <v>13</v>
      </c>
      <c r="X252" s="981">
        <v>9</v>
      </c>
    </row>
    <row r="253" spans="1:24" ht="47.25">
      <c r="A253" s="220" t="s">
        <v>140</v>
      </c>
      <c r="B253" s="248" t="s">
        <v>539</v>
      </c>
      <c r="C253" s="1012" t="s">
        <v>540</v>
      </c>
      <c r="D253" s="1012" t="s">
        <v>682</v>
      </c>
      <c r="E253" s="1013" t="s">
        <v>175</v>
      </c>
      <c r="F253" s="1013" t="s">
        <v>175</v>
      </c>
      <c r="G253" s="1013" t="s">
        <v>175</v>
      </c>
      <c r="H253" s="1013" t="s">
        <v>175</v>
      </c>
      <c r="I253" s="1013" t="s">
        <v>175</v>
      </c>
      <c r="J253" s="1013">
        <v>1</v>
      </c>
      <c r="K253" s="1013" t="s">
        <v>175</v>
      </c>
      <c r="L253" s="1013" t="s">
        <v>175</v>
      </c>
      <c r="M253" s="1013" t="s">
        <v>175</v>
      </c>
      <c r="N253" s="1013" t="s">
        <v>175</v>
      </c>
      <c r="O253" s="1013">
        <v>1</v>
      </c>
      <c r="P253" s="1013">
        <v>2</v>
      </c>
      <c r="Q253" s="1013">
        <v>1</v>
      </c>
      <c r="R253" s="1013">
        <v>1</v>
      </c>
      <c r="S253" s="1013">
        <v>1</v>
      </c>
      <c r="T253" s="1013">
        <v>1</v>
      </c>
      <c r="U253" s="1013">
        <v>1</v>
      </c>
      <c r="V253" s="1013">
        <v>1</v>
      </c>
      <c r="W253" s="1013">
        <v>1</v>
      </c>
      <c r="X253" s="1014">
        <v>1</v>
      </c>
    </row>
    <row r="254" spans="1:24" ht="31.5">
      <c r="A254" s="16"/>
      <c r="B254" s="215" t="s">
        <v>126</v>
      </c>
      <c r="C254" s="20" t="s">
        <v>16</v>
      </c>
      <c r="D254" s="20"/>
      <c r="E254" s="1015" t="s">
        <v>175</v>
      </c>
      <c r="F254" s="8" t="s">
        <v>175</v>
      </c>
      <c r="G254" s="8" t="s">
        <v>175</v>
      </c>
      <c r="H254" s="8" t="s">
        <v>175</v>
      </c>
      <c r="I254" s="8" t="s">
        <v>175</v>
      </c>
      <c r="J254" s="8" t="s">
        <v>174</v>
      </c>
      <c r="K254" s="8" t="s">
        <v>175</v>
      </c>
      <c r="L254" s="8" t="s">
        <v>175</v>
      </c>
      <c r="M254" s="8" t="s">
        <v>175</v>
      </c>
      <c r="N254" s="8" t="s">
        <v>175</v>
      </c>
      <c r="O254" s="958" t="s">
        <v>174</v>
      </c>
      <c r="P254" s="8" t="s">
        <v>174</v>
      </c>
      <c r="Q254" s="8" t="s">
        <v>174</v>
      </c>
      <c r="R254" s="8" t="s">
        <v>174</v>
      </c>
      <c r="S254" s="8" t="s">
        <v>174</v>
      </c>
      <c r="T254" s="8" t="s">
        <v>174</v>
      </c>
      <c r="U254" s="8" t="s">
        <v>174</v>
      </c>
      <c r="V254" s="8" t="s">
        <v>174</v>
      </c>
      <c r="W254" s="8" t="s">
        <v>174</v>
      </c>
      <c r="X254" s="14" t="s">
        <v>174</v>
      </c>
    </row>
    <row r="255" spans="1:24" ht="19.5" customHeight="1">
      <c r="A255" s="16"/>
      <c r="B255" s="215" t="s">
        <v>127</v>
      </c>
      <c r="C255" s="20" t="s">
        <v>16</v>
      </c>
      <c r="D255" s="1016"/>
      <c r="E255" s="8" t="s">
        <v>175</v>
      </c>
      <c r="F255" s="8" t="s">
        <v>175</v>
      </c>
      <c r="G255" s="8" t="s">
        <v>175</v>
      </c>
      <c r="H255" s="8" t="s">
        <v>175</v>
      </c>
      <c r="I255" s="8" t="s">
        <v>175</v>
      </c>
      <c r="J255" s="8" t="s">
        <v>174</v>
      </c>
      <c r="K255" s="8" t="s">
        <v>175</v>
      </c>
      <c r="L255" s="8" t="s">
        <v>175</v>
      </c>
      <c r="M255" s="8" t="s">
        <v>175</v>
      </c>
      <c r="N255" s="8" t="s">
        <v>175</v>
      </c>
      <c r="O255" s="958" t="s">
        <v>174</v>
      </c>
      <c r="P255" s="8" t="s">
        <v>174</v>
      </c>
      <c r="Q255" s="8" t="s">
        <v>174</v>
      </c>
      <c r="R255" s="8" t="s">
        <v>174</v>
      </c>
      <c r="S255" s="8" t="s">
        <v>174</v>
      </c>
      <c r="T255" s="8" t="s">
        <v>174</v>
      </c>
      <c r="U255" s="8" t="s">
        <v>174</v>
      </c>
      <c r="V255" s="8" t="s">
        <v>174</v>
      </c>
      <c r="W255" s="8" t="s">
        <v>174</v>
      </c>
      <c r="X255" s="14" t="s">
        <v>174</v>
      </c>
    </row>
    <row r="256" spans="1:24" ht="18" customHeight="1">
      <c r="A256" s="16"/>
      <c r="B256" s="215" t="s">
        <v>128</v>
      </c>
      <c r="C256" s="20" t="s">
        <v>16</v>
      </c>
      <c r="D256" s="20"/>
      <c r="E256" s="8" t="s">
        <v>175</v>
      </c>
      <c r="F256" s="8" t="s">
        <v>175</v>
      </c>
      <c r="G256" s="8" t="s">
        <v>175</v>
      </c>
      <c r="H256" s="8" t="s">
        <v>175</v>
      </c>
      <c r="I256" s="8" t="s">
        <v>175</v>
      </c>
      <c r="J256" s="8" t="s">
        <v>174</v>
      </c>
      <c r="K256" s="8" t="s">
        <v>175</v>
      </c>
      <c r="L256" s="8" t="s">
        <v>175</v>
      </c>
      <c r="M256" s="8" t="s">
        <v>175</v>
      </c>
      <c r="N256" s="8" t="s">
        <v>175</v>
      </c>
      <c r="O256" s="958" t="s">
        <v>174</v>
      </c>
      <c r="P256" s="8" t="s">
        <v>174</v>
      </c>
      <c r="Q256" s="8" t="s">
        <v>174</v>
      </c>
      <c r="R256" s="8" t="s">
        <v>174</v>
      </c>
      <c r="S256" s="8" t="s">
        <v>174</v>
      </c>
      <c r="T256" s="8" t="s">
        <v>174</v>
      </c>
      <c r="U256" s="8" t="s">
        <v>174</v>
      </c>
      <c r="V256" s="8" t="s">
        <v>174</v>
      </c>
      <c r="W256" s="8" t="s">
        <v>174</v>
      </c>
      <c r="X256" s="14" t="s">
        <v>174</v>
      </c>
    </row>
    <row r="257" spans="1:26" ht="19.5" customHeight="1">
      <c r="A257" s="16"/>
      <c r="B257" s="215" t="s">
        <v>129</v>
      </c>
      <c r="C257" s="20" t="s">
        <v>16</v>
      </c>
      <c r="D257" s="20"/>
      <c r="E257" s="8" t="s">
        <v>175</v>
      </c>
      <c r="F257" s="8" t="s">
        <v>175</v>
      </c>
      <c r="G257" s="8" t="s">
        <v>175</v>
      </c>
      <c r="H257" s="8" t="s">
        <v>175</v>
      </c>
      <c r="I257" s="8" t="s">
        <v>175</v>
      </c>
      <c r="J257" s="8" t="s">
        <v>174</v>
      </c>
      <c r="K257" s="8" t="s">
        <v>175</v>
      </c>
      <c r="L257" s="8" t="s">
        <v>175</v>
      </c>
      <c r="M257" s="8" t="s">
        <v>175</v>
      </c>
      <c r="N257" s="8" t="s">
        <v>175</v>
      </c>
      <c r="O257" s="958" t="s">
        <v>174</v>
      </c>
      <c r="P257" s="8" t="s">
        <v>174</v>
      </c>
      <c r="Q257" s="8" t="s">
        <v>174</v>
      </c>
      <c r="R257" s="8" t="s">
        <v>174</v>
      </c>
      <c r="S257" s="8" t="s">
        <v>174</v>
      </c>
      <c r="T257" s="8" t="s">
        <v>174</v>
      </c>
      <c r="U257" s="8" t="s">
        <v>174</v>
      </c>
      <c r="V257" s="8" t="s">
        <v>174</v>
      </c>
      <c r="W257" s="8" t="s">
        <v>174</v>
      </c>
      <c r="X257" s="14" t="s">
        <v>174</v>
      </c>
    </row>
    <row r="258" spans="1:26" ht="19.5" customHeight="1">
      <c r="A258" s="16"/>
      <c r="B258" s="215" t="s">
        <v>130</v>
      </c>
      <c r="C258" s="20" t="s">
        <v>16</v>
      </c>
      <c r="D258" s="20"/>
      <c r="E258" s="8" t="s">
        <v>175</v>
      </c>
      <c r="F258" s="8" t="s">
        <v>175</v>
      </c>
      <c r="G258" s="8" t="s">
        <v>175</v>
      </c>
      <c r="H258" s="8" t="s">
        <v>175</v>
      </c>
      <c r="I258" s="8" t="s">
        <v>175</v>
      </c>
      <c r="J258" s="8" t="s">
        <v>174</v>
      </c>
      <c r="K258" s="8" t="s">
        <v>175</v>
      </c>
      <c r="L258" s="8" t="s">
        <v>175</v>
      </c>
      <c r="M258" s="8" t="s">
        <v>175</v>
      </c>
      <c r="N258" s="8" t="s">
        <v>175</v>
      </c>
      <c r="O258" s="958" t="s">
        <v>174</v>
      </c>
      <c r="P258" s="8" t="s">
        <v>174</v>
      </c>
      <c r="Q258" s="8" t="s">
        <v>174</v>
      </c>
      <c r="R258" s="8" t="s">
        <v>174</v>
      </c>
      <c r="S258" s="8" t="s">
        <v>174</v>
      </c>
      <c r="T258" s="8" t="s">
        <v>174</v>
      </c>
      <c r="U258" s="8" t="s">
        <v>174</v>
      </c>
      <c r="V258" s="8" t="s">
        <v>174</v>
      </c>
      <c r="W258" s="8" t="s">
        <v>174</v>
      </c>
      <c r="X258" s="14" t="s">
        <v>174</v>
      </c>
    </row>
    <row r="259" spans="1:26" ht="19.5" customHeight="1">
      <c r="A259" s="312"/>
      <c r="B259" s="258" t="s">
        <v>131</v>
      </c>
      <c r="C259" s="20" t="s">
        <v>16</v>
      </c>
      <c r="D259" s="20"/>
      <c r="E259" s="8" t="s">
        <v>175</v>
      </c>
      <c r="F259" s="8" t="s">
        <v>175</v>
      </c>
      <c r="G259" s="8" t="s">
        <v>175</v>
      </c>
      <c r="H259" s="8" t="s">
        <v>175</v>
      </c>
      <c r="I259" s="8" t="s">
        <v>175</v>
      </c>
      <c r="J259" s="8" t="s">
        <v>174</v>
      </c>
      <c r="K259" s="8" t="s">
        <v>175</v>
      </c>
      <c r="L259" s="8" t="s">
        <v>175</v>
      </c>
      <c r="M259" s="8" t="s">
        <v>175</v>
      </c>
      <c r="N259" s="8" t="s">
        <v>175</v>
      </c>
      <c r="O259" s="958" t="s">
        <v>174</v>
      </c>
      <c r="P259" s="8" t="s">
        <v>174</v>
      </c>
      <c r="Q259" s="8" t="s">
        <v>174</v>
      </c>
      <c r="R259" s="8" t="s">
        <v>174</v>
      </c>
      <c r="S259" s="8" t="s">
        <v>174</v>
      </c>
      <c r="T259" s="8" t="s">
        <v>174</v>
      </c>
      <c r="U259" s="8" t="s">
        <v>174</v>
      </c>
      <c r="V259" s="8" t="s">
        <v>174</v>
      </c>
      <c r="W259" s="8" t="s">
        <v>174</v>
      </c>
      <c r="X259" s="14" t="s">
        <v>174</v>
      </c>
    </row>
    <row r="260" spans="1:26" ht="19.5" customHeight="1">
      <c r="A260" s="209" t="s">
        <v>474</v>
      </c>
      <c r="B260" s="213"/>
      <c r="C260" s="211"/>
      <c r="D260" s="211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4"/>
    </row>
    <row r="261" spans="1:26" ht="19.5" customHeight="1">
      <c r="A261" s="209" t="s">
        <v>475</v>
      </c>
      <c r="B261" s="228"/>
      <c r="C261" s="211"/>
      <c r="D261" s="211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4"/>
    </row>
    <row r="262" spans="1:26" ht="18.75" customHeight="1">
      <c r="A262" s="219" t="s">
        <v>482</v>
      </c>
      <c r="B262" s="216" t="s">
        <v>476</v>
      </c>
      <c r="C262" s="129"/>
      <c r="D262" s="20" t="s">
        <v>651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14"/>
    </row>
    <row r="263" spans="1:26">
      <c r="A263" s="16"/>
      <c r="B263" s="242" t="s">
        <v>478</v>
      </c>
      <c r="C263" s="353">
        <v>2</v>
      </c>
      <c r="D263" s="20" t="s">
        <v>175</v>
      </c>
      <c r="E263" s="1017" t="s">
        <v>1107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4"/>
    </row>
    <row r="264" spans="1:26">
      <c r="A264" s="16"/>
      <c r="B264" s="242"/>
      <c r="C264" s="353"/>
      <c r="D264" s="20"/>
      <c r="E264" s="1018" t="s">
        <v>1108</v>
      </c>
      <c r="F264" s="1019"/>
      <c r="G264" s="1019"/>
      <c r="H264" s="1019"/>
      <c r="I264" s="1019"/>
      <c r="J264" s="1019"/>
      <c r="K264" s="1019"/>
      <c r="L264" s="1019"/>
      <c r="M264" s="1019"/>
      <c r="N264" s="1019"/>
      <c r="O264" s="1019"/>
      <c r="P264" s="1019"/>
      <c r="Q264" s="1019"/>
      <c r="R264" s="1019"/>
      <c r="S264" s="1019"/>
      <c r="T264" s="1019"/>
      <c r="U264" s="1019"/>
      <c r="V264" s="1019"/>
      <c r="W264" s="1019"/>
      <c r="X264" s="1019"/>
      <c r="Y264" s="1019"/>
      <c r="Z264" s="1020"/>
    </row>
    <row r="265" spans="1:26">
      <c r="A265" s="16"/>
      <c r="B265" s="242" t="s">
        <v>477</v>
      </c>
      <c r="C265" s="353">
        <v>3</v>
      </c>
      <c r="D265" s="20" t="s">
        <v>175</v>
      </c>
      <c r="E265" s="1018" t="s">
        <v>1109</v>
      </c>
      <c r="F265" s="1019"/>
      <c r="G265" s="1019"/>
      <c r="H265" s="1019"/>
      <c r="I265" s="1019"/>
      <c r="J265" s="1019"/>
      <c r="K265" s="1019"/>
      <c r="L265" s="1019"/>
      <c r="M265" s="1019"/>
      <c r="N265" s="1019"/>
      <c r="O265" s="1019"/>
      <c r="P265" s="1019"/>
      <c r="Q265" s="1019"/>
      <c r="R265" s="1019"/>
      <c r="S265" s="1019"/>
      <c r="T265" s="1019"/>
      <c r="U265" s="1019"/>
      <c r="V265" s="1019"/>
      <c r="W265" s="1019"/>
      <c r="X265" s="1019"/>
      <c r="Y265" s="1019"/>
      <c r="Z265" s="1020"/>
    </row>
    <row r="266" spans="1:26">
      <c r="A266" s="16"/>
      <c r="B266" s="242"/>
      <c r="C266" s="353"/>
      <c r="D266" s="20"/>
      <c r="E266" s="1018" t="s">
        <v>1110</v>
      </c>
      <c r="F266" s="1019"/>
      <c r="G266" s="1019"/>
      <c r="H266" s="1019"/>
      <c r="I266" s="1019"/>
      <c r="J266" s="1019"/>
      <c r="K266" s="1019"/>
      <c r="L266" s="1019"/>
      <c r="M266" s="1019"/>
      <c r="N266" s="1019"/>
      <c r="O266" s="1019"/>
      <c r="P266" s="1019"/>
      <c r="Q266" s="1019"/>
      <c r="R266" s="1019"/>
      <c r="S266" s="1019"/>
      <c r="T266" s="1019"/>
      <c r="U266" s="1019"/>
      <c r="V266" s="1019"/>
      <c r="W266" s="1019"/>
      <c r="X266" s="1019"/>
      <c r="Y266" s="1019"/>
      <c r="Z266" s="1020"/>
    </row>
    <row r="267" spans="1:26">
      <c r="A267" s="16"/>
      <c r="B267" s="242" t="s">
        <v>479</v>
      </c>
      <c r="C267" s="353">
        <v>10</v>
      </c>
      <c r="D267" s="20" t="s">
        <v>175</v>
      </c>
      <c r="E267" s="1017" t="s">
        <v>1040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14"/>
    </row>
    <row r="268" spans="1:26">
      <c r="A268" s="16"/>
      <c r="B268" s="242" t="s">
        <v>480</v>
      </c>
      <c r="C268" s="353">
        <v>85</v>
      </c>
      <c r="D268" s="20" t="s">
        <v>175</v>
      </c>
      <c r="E268" s="1017" t="s">
        <v>1041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4"/>
    </row>
    <row r="269" spans="1:26" hidden="1">
      <c r="A269" s="16"/>
      <c r="B269" s="242" t="s">
        <v>644</v>
      </c>
      <c r="C269" s="353"/>
      <c r="D269" s="20" t="s">
        <v>175</v>
      </c>
      <c r="E269" s="1017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4"/>
    </row>
    <row r="270" spans="1:26">
      <c r="A270" s="16"/>
      <c r="B270" s="242" t="s">
        <v>481</v>
      </c>
      <c r="C270" s="353">
        <v>50</v>
      </c>
      <c r="D270" s="20" t="s">
        <v>175</v>
      </c>
      <c r="E270" s="1017" t="s">
        <v>1042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4"/>
    </row>
    <row r="271" spans="1:26">
      <c r="A271" s="16"/>
      <c r="B271" s="242" t="s">
        <v>644</v>
      </c>
      <c r="C271" s="353"/>
      <c r="D271" s="20"/>
      <c r="E271" s="1017" t="s">
        <v>1043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14"/>
    </row>
    <row r="272" spans="1:26" ht="19.5" customHeight="1">
      <c r="A272" s="259" t="s">
        <v>483</v>
      </c>
      <c r="B272" s="229"/>
      <c r="C272" s="233"/>
      <c r="D272" s="233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34"/>
    </row>
    <row r="273" spans="1:76" ht="31.5">
      <c r="A273" s="219" t="s">
        <v>490</v>
      </c>
      <c r="B273" s="216" t="s">
        <v>484</v>
      </c>
      <c r="C273" s="129" t="s">
        <v>485</v>
      </c>
      <c r="D273" s="353">
        <v>100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14"/>
    </row>
    <row r="274" spans="1:76" ht="31.5">
      <c r="A274" s="16" t="s">
        <v>21</v>
      </c>
      <c r="B274" s="215" t="s">
        <v>487</v>
      </c>
      <c r="C274" s="129"/>
      <c r="D274" s="353">
        <v>2</v>
      </c>
      <c r="E274" s="1021" t="s">
        <v>1044</v>
      </c>
      <c r="F274" s="1022"/>
      <c r="G274" s="1022"/>
      <c r="H274" s="1022"/>
      <c r="I274" s="1022"/>
      <c r="J274" s="1023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4"/>
    </row>
    <row r="275" spans="1:76" ht="31.5">
      <c r="A275" s="17" t="s">
        <v>22</v>
      </c>
      <c r="B275" s="303" t="s">
        <v>486</v>
      </c>
      <c r="C275" s="1024"/>
      <c r="D275" s="962">
        <v>2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5"/>
    </row>
    <row r="276" spans="1:76" ht="19.5" customHeight="1">
      <c r="A276" s="209" t="s">
        <v>488</v>
      </c>
      <c r="B276" s="213"/>
      <c r="C276" s="211"/>
      <c r="D276" s="211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4"/>
    </row>
    <row r="277" spans="1:76" ht="19.5" customHeight="1">
      <c r="A277" s="209" t="s">
        <v>489</v>
      </c>
      <c r="B277" s="228"/>
      <c r="C277" s="211"/>
      <c r="D277" s="211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4"/>
    </row>
    <row r="278" spans="1:76" ht="23.25" customHeight="1">
      <c r="A278" s="219" t="s">
        <v>490</v>
      </c>
      <c r="B278" s="216" t="s">
        <v>491</v>
      </c>
      <c r="C278" s="20" t="s">
        <v>183</v>
      </c>
      <c r="D278" s="353">
        <f>D280-D279</f>
        <v>-172710</v>
      </c>
      <c r="E278" s="354">
        <f t="shared" ref="E278:X278" si="31">E280-E279</f>
        <v>3656</v>
      </c>
      <c r="F278" s="354">
        <f t="shared" si="31"/>
        <v>56</v>
      </c>
      <c r="G278" s="354">
        <f t="shared" si="31"/>
        <v>-204642</v>
      </c>
      <c r="H278" s="354">
        <f>H280-H279</f>
        <v>-2257</v>
      </c>
      <c r="I278" s="354">
        <f t="shared" si="31"/>
        <v>-4760</v>
      </c>
      <c r="J278" s="354">
        <f t="shared" si="31"/>
        <v>87</v>
      </c>
      <c r="K278" s="354">
        <f t="shared" si="31"/>
        <v>-973</v>
      </c>
      <c r="L278" s="354">
        <f t="shared" si="31"/>
        <v>-1582</v>
      </c>
      <c r="M278" s="354">
        <f t="shared" si="31"/>
        <v>-5143</v>
      </c>
      <c r="N278" s="354">
        <f t="shared" si="31"/>
        <v>1770</v>
      </c>
      <c r="O278" s="354">
        <f t="shared" si="31"/>
        <v>2675</v>
      </c>
      <c r="P278" s="354">
        <f t="shared" si="31"/>
        <v>16161</v>
      </c>
      <c r="Q278" s="354">
        <f t="shared" si="31"/>
        <v>2585</v>
      </c>
      <c r="R278" s="354">
        <f t="shared" si="31"/>
        <v>154</v>
      </c>
      <c r="S278" s="354">
        <f t="shared" si="31"/>
        <v>14438</v>
      </c>
      <c r="T278" s="354">
        <f t="shared" si="31"/>
        <v>-1122</v>
      </c>
      <c r="U278" s="354">
        <f t="shared" si="31"/>
        <v>4233</v>
      </c>
      <c r="V278" s="354">
        <f t="shared" si="31"/>
        <v>-856</v>
      </c>
      <c r="W278" s="354">
        <f t="shared" si="31"/>
        <v>548</v>
      </c>
      <c r="X278" s="361">
        <f t="shared" si="31"/>
        <v>2262</v>
      </c>
    </row>
    <row r="279" spans="1:76" ht="18.75" customHeight="1">
      <c r="A279" s="16" t="s">
        <v>21</v>
      </c>
      <c r="B279" s="215" t="s">
        <v>492</v>
      </c>
      <c r="C279" s="129"/>
      <c r="D279" s="1025">
        <f>SUM(E279:X279)</f>
        <v>539411</v>
      </c>
      <c r="E279" s="1026">
        <v>57119</v>
      </c>
      <c r="F279" s="1026">
        <v>13582</v>
      </c>
      <c r="G279" s="1026">
        <v>245719</v>
      </c>
      <c r="H279" s="1026">
        <v>11440</v>
      </c>
      <c r="I279" s="1026">
        <v>21056</v>
      </c>
      <c r="J279" s="1026">
        <v>13015</v>
      </c>
      <c r="K279" s="1026">
        <v>20603</v>
      </c>
      <c r="L279" s="1026">
        <v>16014</v>
      </c>
      <c r="M279" s="1026">
        <v>17714</v>
      </c>
      <c r="N279" s="1026">
        <v>6056</v>
      </c>
      <c r="O279" s="1026">
        <v>6902</v>
      </c>
      <c r="P279" s="1026">
        <v>19982</v>
      </c>
      <c r="Q279" s="1026">
        <v>31180</v>
      </c>
      <c r="R279" s="1026">
        <v>8001</v>
      </c>
      <c r="S279" s="1026">
        <v>1984</v>
      </c>
      <c r="T279" s="1026">
        <v>15816</v>
      </c>
      <c r="U279" s="1026">
        <v>7420</v>
      </c>
      <c r="V279" s="1026">
        <v>5678</v>
      </c>
      <c r="W279" s="1026">
        <v>12484</v>
      </c>
      <c r="X279" s="1027">
        <v>7646</v>
      </c>
    </row>
    <row r="280" spans="1:76" ht="18.75" customHeight="1">
      <c r="A280" s="17" t="s">
        <v>22</v>
      </c>
      <c r="B280" s="303" t="s">
        <v>493</v>
      </c>
      <c r="C280" s="1024"/>
      <c r="D280" s="1028">
        <f>SUM(E280:X280)</f>
        <v>366701</v>
      </c>
      <c r="E280" s="1029">
        <v>60775</v>
      </c>
      <c r="F280" s="1029">
        <v>13638</v>
      </c>
      <c r="G280" s="1029">
        <v>41077</v>
      </c>
      <c r="H280" s="1029">
        <v>9183</v>
      </c>
      <c r="I280" s="1029">
        <v>16296</v>
      </c>
      <c r="J280" s="1029">
        <v>13102</v>
      </c>
      <c r="K280" s="1029">
        <v>19630</v>
      </c>
      <c r="L280" s="1029">
        <v>14432</v>
      </c>
      <c r="M280" s="1029">
        <v>12571</v>
      </c>
      <c r="N280" s="1029">
        <v>7826</v>
      </c>
      <c r="O280" s="1029">
        <v>9577</v>
      </c>
      <c r="P280" s="1029">
        <v>36143</v>
      </c>
      <c r="Q280" s="1029">
        <v>33765</v>
      </c>
      <c r="R280" s="1029">
        <v>8155</v>
      </c>
      <c r="S280" s="1029">
        <v>16422</v>
      </c>
      <c r="T280" s="1029">
        <v>14694</v>
      </c>
      <c r="U280" s="1029">
        <v>11653</v>
      </c>
      <c r="V280" s="1029">
        <v>4822</v>
      </c>
      <c r="W280" s="1029">
        <v>13032</v>
      </c>
      <c r="X280" s="1030">
        <v>9908</v>
      </c>
    </row>
    <row r="281" spans="1:76" ht="18.75" customHeight="1">
      <c r="A281" s="220" t="s">
        <v>683</v>
      </c>
      <c r="B281" s="248" t="s">
        <v>684</v>
      </c>
      <c r="C281" s="130" t="s">
        <v>183</v>
      </c>
      <c r="D281" s="1031">
        <f>D283-D282</f>
        <v>896631</v>
      </c>
      <c r="E281" s="1013">
        <f>E282-E283</f>
        <v>298767</v>
      </c>
      <c r="F281" s="1013">
        <f>F282-F283</f>
        <v>128415</v>
      </c>
      <c r="G281" s="1032">
        <f t="shared" ref="G281:W281" si="32">G282-G283</f>
        <v>-1236251</v>
      </c>
      <c r="H281" s="1013">
        <f t="shared" si="32"/>
        <v>304704</v>
      </c>
      <c r="I281" s="1013">
        <f t="shared" si="32"/>
        <v>45550</v>
      </c>
      <c r="J281" s="1013">
        <f t="shared" si="32"/>
        <v>7879</v>
      </c>
      <c r="K281" s="1013">
        <f t="shared" si="32"/>
        <v>-12471</v>
      </c>
      <c r="L281" s="1013">
        <f t="shared" si="32"/>
        <v>114191</v>
      </c>
      <c r="M281" s="1032">
        <f t="shared" si="32"/>
        <v>150239</v>
      </c>
      <c r="N281" s="1013">
        <f t="shared" si="32"/>
        <v>19154</v>
      </c>
      <c r="O281" s="1013">
        <f t="shared" si="32"/>
        <v>30795</v>
      </c>
      <c r="P281" s="1033">
        <f t="shared" si="32"/>
        <v>-221504</v>
      </c>
      <c r="Q281" s="1013">
        <f t="shared" si="32"/>
        <v>-52746</v>
      </c>
      <c r="R281" s="1032">
        <f t="shared" si="32"/>
        <v>-55009</v>
      </c>
      <c r="S281" s="1032">
        <f t="shared" si="32"/>
        <v>-140891</v>
      </c>
      <c r="T281" s="1034">
        <f t="shared" si="32"/>
        <v>-175660</v>
      </c>
      <c r="U281" s="1013">
        <f t="shared" si="32"/>
        <v>25521</v>
      </c>
      <c r="V281" s="1013">
        <f t="shared" si="32"/>
        <v>-13040</v>
      </c>
      <c r="W281" s="1013">
        <f t="shared" si="32"/>
        <v>-84157</v>
      </c>
      <c r="X281" s="1014">
        <f t="shared" ref="X281" si="33">X283-X282</f>
        <v>30117</v>
      </c>
    </row>
    <row r="282" spans="1:76" ht="18.75" customHeight="1">
      <c r="A282" s="16" t="s">
        <v>21</v>
      </c>
      <c r="B282" s="215" t="s">
        <v>685</v>
      </c>
      <c r="C282" s="129"/>
      <c r="D282" s="1035">
        <f>SUM(E282:X282)</f>
        <v>20469540</v>
      </c>
      <c r="E282" s="1026">
        <v>1346368</v>
      </c>
      <c r="F282" s="1026">
        <v>360842</v>
      </c>
      <c r="G282" s="1036">
        <v>12794411</v>
      </c>
      <c r="H282" s="1037">
        <v>1206356</v>
      </c>
      <c r="I282" s="1026">
        <v>94200</v>
      </c>
      <c r="J282" s="1037">
        <v>662872</v>
      </c>
      <c r="K282" s="1037">
        <v>298862</v>
      </c>
      <c r="L282" s="1037">
        <v>573863</v>
      </c>
      <c r="M282" s="1037">
        <v>531468</v>
      </c>
      <c r="N282" s="1026">
        <v>64536</v>
      </c>
      <c r="O282" s="1037">
        <v>661901</v>
      </c>
      <c r="P282" s="1037">
        <v>570403</v>
      </c>
      <c r="Q282" s="1037">
        <v>353426</v>
      </c>
      <c r="R282" s="1037">
        <v>86311</v>
      </c>
      <c r="S282" s="1026">
        <v>83454</v>
      </c>
      <c r="T282" s="1037">
        <v>315860</v>
      </c>
      <c r="U282" s="1037">
        <v>137132</v>
      </c>
      <c r="V282" s="1026">
        <v>133110</v>
      </c>
      <c r="W282" s="1037">
        <v>106372</v>
      </c>
      <c r="X282" s="1038">
        <v>87793</v>
      </c>
    </row>
    <row r="283" spans="1:76" ht="18.75" customHeight="1">
      <c r="A283" s="16" t="s">
        <v>22</v>
      </c>
      <c r="B283" s="215" t="s">
        <v>686</v>
      </c>
      <c r="C283" s="129"/>
      <c r="D283" s="1035">
        <f>SUM(E283:X283)</f>
        <v>21366171</v>
      </c>
      <c r="E283" s="1026">
        <v>1047601</v>
      </c>
      <c r="F283" s="1026">
        <v>232427</v>
      </c>
      <c r="G283" s="1036">
        <v>14030662</v>
      </c>
      <c r="H283" s="1026">
        <v>901652</v>
      </c>
      <c r="I283" s="1026">
        <v>48650</v>
      </c>
      <c r="J283" s="1037">
        <v>654993</v>
      </c>
      <c r="K283" s="1037">
        <v>311333</v>
      </c>
      <c r="L283" s="1037">
        <v>459672</v>
      </c>
      <c r="M283" s="1037">
        <v>381229</v>
      </c>
      <c r="N283" s="1026">
        <v>45382</v>
      </c>
      <c r="O283" s="1037">
        <v>631106</v>
      </c>
      <c r="P283" s="1037">
        <v>791907</v>
      </c>
      <c r="Q283" s="1037">
        <v>406172</v>
      </c>
      <c r="R283" s="1036">
        <v>141320</v>
      </c>
      <c r="S283" s="1037">
        <v>224345</v>
      </c>
      <c r="T283" s="1037">
        <v>491520</v>
      </c>
      <c r="U283" s="1037">
        <v>111611</v>
      </c>
      <c r="V283" s="1026">
        <v>146150</v>
      </c>
      <c r="W283" s="1037">
        <v>190529</v>
      </c>
      <c r="X283" s="1039">
        <v>117910</v>
      </c>
    </row>
    <row r="284" spans="1:76" s="207" customFormat="1" ht="19.5" hidden="1" customHeight="1">
      <c r="A284" s="209" t="s">
        <v>325</v>
      </c>
      <c r="B284" s="210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2"/>
      <c r="Y284" s="417"/>
      <c r="Z284" s="417"/>
      <c r="AA284" s="417"/>
      <c r="AB284" s="417"/>
      <c r="AC284" s="417"/>
      <c r="AD284" s="417"/>
      <c r="AE284" s="417"/>
      <c r="AF284" s="417"/>
      <c r="AG284" s="417"/>
      <c r="AH284" s="417"/>
      <c r="AI284" s="417"/>
      <c r="AJ284" s="417"/>
      <c r="AK284" s="417"/>
      <c r="AL284" s="417"/>
      <c r="AM284" s="417"/>
      <c r="AN284" s="417"/>
      <c r="AO284" s="417"/>
      <c r="AP284" s="417"/>
      <c r="AQ284" s="417"/>
      <c r="AR284" s="417"/>
      <c r="AS284" s="417"/>
      <c r="AT284" s="417"/>
      <c r="AU284" s="417"/>
      <c r="AV284" s="417"/>
      <c r="AW284" s="417"/>
      <c r="AX284" s="417"/>
      <c r="AY284" s="417"/>
      <c r="AZ284" s="417"/>
      <c r="BA284" s="417"/>
      <c r="BB284" s="417"/>
      <c r="BC284" s="417"/>
      <c r="BD284" s="417"/>
      <c r="BE284" s="417"/>
      <c r="BF284" s="417"/>
      <c r="BG284" s="417"/>
      <c r="BH284" s="417"/>
      <c r="BI284" s="417"/>
      <c r="BJ284" s="417"/>
      <c r="BK284" s="417"/>
      <c r="BL284" s="417"/>
      <c r="BM284" s="417"/>
      <c r="BN284" s="417"/>
      <c r="BO284" s="417"/>
      <c r="BP284" s="417"/>
      <c r="BQ284" s="417"/>
      <c r="BR284" s="417"/>
      <c r="BS284" s="417"/>
      <c r="BT284" s="417"/>
      <c r="BU284" s="417"/>
      <c r="BV284" s="417"/>
      <c r="BW284" s="417"/>
      <c r="BX284" s="417"/>
    </row>
    <row r="285" spans="1:76" ht="19.5" hidden="1" customHeight="1">
      <c r="A285" s="209" t="s">
        <v>494</v>
      </c>
      <c r="B285" s="213"/>
      <c r="C285" s="211"/>
      <c r="D285" s="211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4"/>
    </row>
    <row r="286" spans="1:76" ht="19.5" hidden="1" customHeight="1">
      <c r="A286" s="209" t="s">
        <v>495</v>
      </c>
      <c r="B286" s="213"/>
      <c r="C286" s="211"/>
      <c r="D286" s="211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4"/>
    </row>
    <row r="287" spans="1:76" ht="19.5" hidden="1" customHeight="1">
      <c r="A287" s="209" t="s">
        <v>538</v>
      </c>
      <c r="B287" s="228"/>
      <c r="C287" s="211"/>
      <c r="D287" s="211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4"/>
    </row>
    <row r="288" spans="1:76" ht="31.5">
      <c r="A288" s="219" t="s">
        <v>142</v>
      </c>
      <c r="B288" s="216" t="s">
        <v>143</v>
      </c>
      <c r="C288" s="129"/>
      <c r="D288" s="20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14"/>
    </row>
    <row r="289" spans="1:24" ht="17.25" customHeight="1">
      <c r="A289" s="219" t="s">
        <v>152</v>
      </c>
      <c r="B289" s="1040" t="s">
        <v>144</v>
      </c>
      <c r="C289" s="20" t="s">
        <v>151</v>
      </c>
      <c r="D289" s="20" t="s">
        <v>151</v>
      </c>
      <c r="E289" s="8" t="s">
        <v>175</v>
      </c>
      <c r="F289" s="8" t="s">
        <v>175</v>
      </c>
      <c r="G289" s="8" t="s">
        <v>175</v>
      </c>
      <c r="H289" s="8" t="s">
        <v>175</v>
      </c>
      <c r="I289" s="8" t="s">
        <v>175</v>
      </c>
      <c r="J289" s="8" t="s">
        <v>175</v>
      </c>
      <c r="K289" s="8" t="s">
        <v>175</v>
      </c>
      <c r="L289" s="8" t="s">
        <v>175</v>
      </c>
      <c r="M289" s="8" t="s">
        <v>175</v>
      </c>
      <c r="N289" s="8" t="s">
        <v>175</v>
      </c>
      <c r="O289" s="8"/>
      <c r="P289" s="8"/>
      <c r="Q289" s="8"/>
      <c r="R289" s="8"/>
      <c r="S289" s="8"/>
      <c r="T289" s="8"/>
      <c r="U289" s="8"/>
      <c r="V289" s="8"/>
      <c r="W289" s="8"/>
      <c r="X289" s="14"/>
    </row>
    <row r="290" spans="1:24" ht="31.5">
      <c r="A290" s="16" t="s">
        <v>147</v>
      </c>
      <c r="B290" s="921" t="s">
        <v>496</v>
      </c>
      <c r="C290" s="20" t="s">
        <v>16</v>
      </c>
      <c r="D290" s="358" t="s">
        <v>174</v>
      </c>
      <c r="E290" s="1041" t="s">
        <v>174</v>
      </c>
      <c r="F290" s="1041" t="s">
        <v>174</v>
      </c>
      <c r="G290" s="1041" t="s">
        <v>174</v>
      </c>
      <c r="H290" s="1041" t="s">
        <v>174</v>
      </c>
      <c r="I290" s="1041" t="s">
        <v>174</v>
      </c>
      <c r="J290" s="1041" t="s">
        <v>174</v>
      </c>
      <c r="K290" s="1041" t="s">
        <v>174</v>
      </c>
      <c r="L290" s="1041" t="s">
        <v>174</v>
      </c>
      <c r="M290" s="1041" t="s">
        <v>174</v>
      </c>
      <c r="N290" s="1041" t="s">
        <v>174</v>
      </c>
      <c r="O290" s="299"/>
      <c r="P290" s="299"/>
      <c r="Q290" s="299"/>
      <c r="R290" s="299"/>
      <c r="S290" s="299"/>
      <c r="T290" s="299"/>
      <c r="U290" s="299"/>
      <c r="V290" s="299"/>
      <c r="W290" s="299"/>
      <c r="X290" s="364"/>
    </row>
    <row r="291" spans="1:24" ht="47.25">
      <c r="A291" s="1042" t="s">
        <v>148</v>
      </c>
      <c r="B291" s="922" t="s">
        <v>497</v>
      </c>
      <c r="C291" s="130" t="s">
        <v>16</v>
      </c>
      <c r="D291" s="358" t="s">
        <v>174</v>
      </c>
      <c r="E291" s="1043" t="s">
        <v>174</v>
      </c>
      <c r="F291" s="1043" t="s">
        <v>174</v>
      </c>
      <c r="G291" s="1043" t="s">
        <v>174</v>
      </c>
      <c r="H291" s="1043" t="s">
        <v>174</v>
      </c>
      <c r="I291" s="1043" t="s">
        <v>174</v>
      </c>
      <c r="J291" s="1043" t="s">
        <v>174</v>
      </c>
      <c r="K291" s="1043" t="s">
        <v>174</v>
      </c>
      <c r="L291" s="1043" t="s">
        <v>174</v>
      </c>
      <c r="M291" s="1043" t="s">
        <v>174</v>
      </c>
      <c r="N291" s="1043" t="s">
        <v>174</v>
      </c>
      <c r="O291" s="905"/>
      <c r="P291" s="905"/>
      <c r="Q291" s="905"/>
      <c r="R291" s="905"/>
      <c r="S291" s="905"/>
      <c r="T291" s="905"/>
      <c r="U291" s="905"/>
      <c r="V291" s="905"/>
      <c r="W291" s="905"/>
      <c r="X291" s="906"/>
    </row>
    <row r="292" spans="1:24" ht="31.5">
      <c r="A292" s="16" t="s">
        <v>149</v>
      </c>
      <c r="B292" s="921" t="s">
        <v>498</v>
      </c>
      <c r="C292" s="20" t="s">
        <v>16</v>
      </c>
      <c r="D292" s="358" t="s">
        <v>174</v>
      </c>
      <c r="E292" s="1043" t="s">
        <v>174</v>
      </c>
      <c r="F292" s="1043" t="s">
        <v>174</v>
      </c>
      <c r="G292" s="1043" t="s">
        <v>174</v>
      </c>
      <c r="H292" s="1043" t="s">
        <v>174</v>
      </c>
      <c r="I292" s="1043" t="s">
        <v>174</v>
      </c>
      <c r="J292" s="1043" t="s">
        <v>174</v>
      </c>
      <c r="K292" s="1043" t="s">
        <v>174</v>
      </c>
      <c r="L292" s="1043" t="s">
        <v>174</v>
      </c>
      <c r="M292" s="1043" t="s">
        <v>174</v>
      </c>
      <c r="N292" s="1043" t="s">
        <v>174</v>
      </c>
      <c r="O292" s="1044"/>
      <c r="P292" s="1044"/>
      <c r="Q292" s="1044"/>
      <c r="R292" s="1044"/>
      <c r="S292" s="1044"/>
      <c r="T292" s="1044"/>
      <c r="U292" s="1044"/>
      <c r="V292" s="1044"/>
      <c r="W292" s="1044"/>
      <c r="X292" s="364"/>
    </row>
    <row r="293" spans="1:24" ht="47.25">
      <c r="A293" s="1042" t="s">
        <v>150</v>
      </c>
      <c r="B293" s="922" t="s">
        <v>499</v>
      </c>
      <c r="C293" s="130" t="s">
        <v>16</v>
      </c>
      <c r="D293" s="358" t="s">
        <v>174</v>
      </c>
      <c r="E293" s="1043" t="s">
        <v>174</v>
      </c>
      <c r="F293" s="1043" t="s">
        <v>174</v>
      </c>
      <c r="G293" s="1043" t="s">
        <v>174</v>
      </c>
      <c r="H293" s="1043" t="s">
        <v>174</v>
      </c>
      <c r="I293" s="1043" t="s">
        <v>174</v>
      </c>
      <c r="J293" s="1043" t="s">
        <v>174</v>
      </c>
      <c r="K293" s="1043" t="s">
        <v>174</v>
      </c>
      <c r="L293" s="1043" t="s">
        <v>174</v>
      </c>
      <c r="M293" s="1043" t="s">
        <v>174</v>
      </c>
      <c r="N293" s="1043" t="s">
        <v>174</v>
      </c>
      <c r="O293" s="905"/>
      <c r="P293" s="905"/>
      <c r="Q293" s="905"/>
      <c r="R293" s="905"/>
      <c r="S293" s="905"/>
      <c r="T293" s="905"/>
      <c r="U293" s="905"/>
      <c r="V293" s="905"/>
      <c r="W293" s="905"/>
      <c r="X293" s="906"/>
    </row>
    <row r="294" spans="1:24" ht="31.5">
      <c r="A294" s="16" t="s">
        <v>151</v>
      </c>
      <c r="B294" s="921" t="s">
        <v>500</v>
      </c>
      <c r="C294" s="20" t="s">
        <v>16</v>
      </c>
      <c r="D294" s="358" t="s">
        <v>174</v>
      </c>
      <c r="E294" s="1043" t="s">
        <v>174</v>
      </c>
      <c r="F294" s="1043" t="s">
        <v>174</v>
      </c>
      <c r="G294" s="1043" t="s">
        <v>174</v>
      </c>
      <c r="H294" s="1043" t="s">
        <v>174</v>
      </c>
      <c r="I294" s="1043" t="s">
        <v>174</v>
      </c>
      <c r="J294" s="1043" t="s">
        <v>174</v>
      </c>
      <c r="K294" s="1043" t="s">
        <v>174</v>
      </c>
      <c r="L294" s="1043" t="s">
        <v>174</v>
      </c>
      <c r="M294" s="1043" t="s">
        <v>174</v>
      </c>
      <c r="N294" s="1043" t="s">
        <v>174</v>
      </c>
      <c r="O294" s="299"/>
      <c r="P294" s="299"/>
      <c r="Q294" s="299"/>
      <c r="R294" s="299"/>
      <c r="S294" s="299"/>
      <c r="T294" s="299"/>
      <c r="U294" s="299"/>
      <c r="V294" s="299"/>
      <c r="W294" s="299"/>
      <c r="X294" s="364"/>
    </row>
    <row r="295" spans="1:24" ht="31.5">
      <c r="A295" s="220" t="s">
        <v>153</v>
      </c>
      <c r="B295" s="248" t="s">
        <v>145</v>
      </c>
      <c r="C295" s="130" t="s">
        <v>151</v>
      </c>
      <c r="D295" s="130" t="s">
        <v>151</v>
      </c>
      <c r="E295" s="8" t="s">
        <v>175</v>
      </c>
      <c r="F295" s="8" t="s">
        <v>175</v>
      </c>
      <c r="G295" s="8" t="s">
        <v>175</v>
      </c>
      <c r="H295" s="8" t="s">
        <v>175</v>
      </c>
      <c r="I295" s="8" t="s">
        <v>175</v>
      </c>
      <c r="J295" s="8" t="s">
        <v>175</v>
      </c>
      <c r="K295" s="8" t="s">
        <v>175</v>
      </c>
      <c r="L295" s="8" t="s">
        <v>175</v>
      </c>
      <c r="M295" s="8" t="s">
        <v>175</v>
      </c>
      <c r="N295" s="8" t="s">
        <v>175</v>
      </c>
      <c r="O295" s="8" t="s">
        <v>175</v>
      </c>
      <c r="P295" s="8" t="s">
        <v>175</v>
      </c>
      <c r="Q295" s="8" t="s">
        <v>175</v>
      </c>
      <c r="R295" s="8" t="s">
        <v>175</v>
      </c>
      <c r="S295" s="8" t="s">
        <v>175</v>
      </c>
      <c r="T295" s="8" t="s">
        <v>175</v>
      </c>
      <c r="U295" s="8" t="s">
        <v>175</v>
      </c>
      <c r="V295" s="8" t="s">
        <v>175</v>
      </c>
      <c r="W295" s="8" t="s">
        <v>175</v>
      </c>
      <c r="X295" s="8" t="s">
        <v>175</v>
      </c>
    </row>
    <row r="296" spans="1:24" ht="19.5" customHeight="1">
      <c r="A296" s="16" t="s">
        <v>147</v>
      </c>
      <c r="B296" s="921" t="s">
        <v>501</v>
      </c>
      <c r="C296" s="20" t="s">
        <v>16</v>
      </c>
      <c r="D296" s="20" t="s">
        <v>174</v>
      </c>
      <c r="E296" s="1043" t="s">
        <v>174</v>
      </c>
      <c r="F296" s="1043" t="s">
        <v>174</v>
      </c>
      <c r="G296" s="1043" t="s">
        <v>174</v>
      </c>
      <c r="H296" s="1043" t="s">
        <v>174</v>
      </c>
      <c r="I296" s="1043" t="s">
        <v>174</v>
      </c>
      <c r="J296" s="1043" t="s">
        <v>174</v>
      </c>
      <c r="K296" s="1043" t="s">
        <v>174</v>
      </c>
      <c r="L296" s="1043" t="s">
        <v>174</v>
      </c>
      <c r="M296" s="1043" t="s">
        <v>174</v>
      </c>
      <c r="N296" s="1043" t="s">
        <v>174</v>
      </c>
      <c r="O296" s="1043" t="s">
        <v>174</v>
      </c>
      <c r="P296" s="1043" t="s">
        <v>174</v>
      </c>
      <c r="Q296" s="1043" t="s">
        <v>174</v>
      </c>
      <c r="R296" s="1043" t="s">
        <v>174</v>
      </c>
      <c r="S296" s="1043" t="s">
        <v>174</v>
      </c>
      <c r="T296" s="1043" t="s">
        <v>174</v>
      </c>
      <c r="U296" s="1043" t="s">
        <v>174</v>
      </c>
      <c r="V296" s="1043" t="s">
        <v>174</v>
      </c>
      <c r="W296" s="1043" t="s">
        <v>174</v>
      </c>
      <c r="X296" s="1045" t="s">
        <v>174</v>
      </c>
    </row>
    <row r="297" spans="1:24" ht="31.5">
      <c r="A297" s="16" t="s">
        <v>148</v>
      </c>
      <c r="B297" s="921" t="s">
        <v>502</v>
      </c>
      <c r="C297" s="20" t="s">
        <v>16</v>
      </c>
      <c r="D297" s="20" t="s">
        <v>174</v>
      </c>
      <c r="E297" s="1043" t="s">
        <v>174</v>
      </c>
      <c r="F297" s="1043" t="s">
        <v>174</v>
      </c>
      <c r="G297" s="1043" t="s">
        <v>174</v>
      </c>
      <c r="H297" s="1043" t="s">
        <v>174</v>
      </c>
      <c r="I297" s="1043" t="s">
        <v>174</v>
      </c>
      <c r="J297" s="1043" t="s">
        <v>174</v>
      </c>
      <c r="K297" s="1043" t="s">
        <v>174</v>
      </c>
      <c r="L297" s="1043" t="s">
        <v>174</v>
      </c>
      <c r="M297" s="1043" t="s">
        <v>174</v>
      </c>
      <c r="N297" s="1043" t="s">
        <v>174</v>
      </c>
      <c r="O297" s="1043" t="s">
        <v>174</v>
      </c>
      <c r="P297" s="1043" t="s">
        <v>174</v>
      </c>
      <c r="Q297" s="1043" t="s">
        <v>174</v>
      </c>
      <c r="R297" s="1043" t="s">
        <v>174</v>
      </c>
      <c r="S297" s="1043" t="s">
        <v>174</v>
      </c>
      <c r="T297" s="1043" t="s">
        <v>174</v>
      </c>
      <c r="U297" s="1043" t="s">
        <v>174</v>
      </c>
      <c r="V297" s="1043" t="s">
        <v>174</v>
      </c>
      <c r="W297" s="1043" t="s">
        <v>174</v>
      </c>
      <c r="X297" s="1045" t="s">
        <v>174</v>
      </c>
    </row>
    <row r="298" spans="1:24" ht="31.5">
      <c r="A298" s="16" t="s">
        <v>149</v>
      </c>
      <c r="B298" s="921" t="s">
        <v>503</v>
      </c>
      <c r="C298" s="20" t="s">
        <v>16</v>
      </c>
      <c r="D298" s="20" t="s">
        <v>174</v>
      </c>
      <c r="E298" s="1043" t="s">
        <v>174</v>
      </c>
      <c r="F298" s="1043" t="s">
        <v>174</v>
      </c>
      <c r="G298" s="1043" t="s">
        <v>174</v>
      </c>
      <c r="H298" s="1043" t="s">
        <v>174</v>
      </c>
      <c r="I298" s="1043" t="s">
        <v>174</v>
      </c>
      <c r="J298" s="1043" t="s">
        <v>174</v>
      </c>
      <c r="K298" s="1043" t="s">
        <v>174</v>
      </c>
      <c r="L298" s="1043" t="s">
        <v>174</v>
      </c>
      <c r="M298" s="1043" t="s">
        <v>174</v>
      </c>
      <c r="N298" s="1043" t="s">
        <v>174</v>
      </c>
      <c r="O298" s="1043" t="s">
        <v>174</v>
      </c>
      <c r="P298" s="1043" t="s">
        <v>174</v>
      </c>
      <c r="Q298" s="1043" t="s">
        <v>174</v>
      </c>
      <c r="R298" s="1043" t="s">
        <v>174</v>
      </c>
      <c r="S298" s="1043" t="s">
        <v>174</v>
      </c>
      <c r="T298" s="1043" t="s">
        <v>174</v>
      </c>
      <c r="U298" s="1043" t="s">
        <v>174</v>
      </c>
      <c r="V298" s="1043" t="s">
        <v>174</v>
      </c>
      <c r="W298" s="1043" t="s">
        <v>174</v>
      </c>
      <c r="X298" s="1045" t="s">
        <v>174</v>
      </c>
    </row>
    <row r="299" spans="1:24" ht="31.5">
      <c r="A299" s="1042" t="s">
        <v>150</v>
      </c>
      <c r="B299" s="922" t="s">
        <v>504</v>
      </c>
      <c r="C299" s="130" t="s">
        <v>16</v>
      </c>
      <c r="D299" s="130" t="s">
        <v>174</v>
      </c>
      <c r="E299" s="12" t="s">
        <v>174</v>
      </c>
      <c r="F299" s="12" t="s">
        <v>174</v>
      </c>
      <c r="G299" s="12" t="s">
        <v>174</v>
      </c>
      <c r="H299" s="12" t="s">
        <v>174</v>
      </c>
      <c r="I299" s="12" t="s">
        <v>174</v>
      </c>
      <c r="J299" s="12" t="s">
        <v>174</v>
      </c>
      <c r="K299" s="12" t="s">
        <v>174</v>
      </c>
      <c r="L299" s="12" t="s">
        <v>174</v>
      </c>
      <c r="M299" s="12" t="s">
        <v>174</v>
      </c>
      <c r="N299" s="12" t="s">
        <v>174</v>
      </c>
      <c r="O299" s="12" t="s">
        <v>174</v>
      </c>
      <c r="P299" s="12" t="s">
        <v>174</v>
      </c>
      <c r="Q299" s="12" t="s">
        <v>174</v>
      </c>
      <c r="R299" s="12" t="s">
        <v>174</v>
      </c>
      <c r="S299" s="12" t="s">
        <v>174</v>
      </c>
      <c r="T299" s="12" t="s">
        <v>174</v>
      </c>
      <c r="U299" s="12" t="s">
        <v>174</v>
      </c>
      <c r="V299" s="12" t="s">
        <v>174</v>
      </c>
      <c r="W299" s="12" t="s">
        <v>174</v>
      </c>
      <c r="X299" s="18" t="s">
        <v>174</v>
      </c>
    </row>
    <row r="300" spans="1:24" ht="31.5">
      <c r="A300" s="16" t="s">
        <v>151</v>
      </c>
      <c r="B300" s="921" t="s">
        <v>505</v>
      </c>
      <c r="C300" s="20" t="s">
        <v>276</v>
      </c>
      <c r="D300" s="20" t="s">
        <v>655</v>
      </c>
      <c r="E300" s="926" t="s">
        <v>655</v>
      </c>
      <c r="F300" s="926" t="s">
        <v>655</v>
      </c>
      <c r="G300" s="926" t="s">
        <v>655</v>
      </c>
      <c r="H300" s="926" t="s">
        <v>655</v>
      </c>
      <c r="I300" s="926" t="s">
        <v>655</v>
      </c>
      <c r="J300" s="926" t="s">
        <v>655</v>
      </c>
      <c r="K300" s="926" t="s">
        <v>655</v>
      </c>
      <c r="L300" s="926" t="s">
        <v>655</v>
      </c>
      <c r="M300" s="926" t="s">
        <v>655</v>
      </c>
      <c r="N300" s="926" t="s">
        <v>655</v>
      </c>
      <c r="O300" s="926" t="s">
        <v>655</v>
      </c>
      <c r="P300" s="926" t="s">
        <v>655</v>
      </c>
      <c r="Q300" s="926" t="s">
        <v>655</v>
      </c>
      <c r="R300" s="926" t="s">
        <v>655</v>
      </c>
      <c r="S300" s="926" t="s">
        <v>655</v>
      </c>
      <c r="T300" s="926" t="s">
        <v>655</v>
      </c>
      <c r="U300" s="926" t="s">
        <v>655</v>
      </c>
      <c r="V300" s="926" t="s">
        <v>655</v>
      </c>
      <c r="W300" s="926" t="s">
        <v>655</v>
      </c>
      <c r="X300" s="1046" t="s">
        <v>655</v>
      </c>
    </row>
    <row r="301" spans="1:24" ht="31.5">
      <c r="A301" s="220" t="s">
        <v>154</v>
      </c>
      <c r="B301" s="248" t="s">
        <v>146</v>
      </c>
      <c r="C301" s="130" t="s">
        <v>151</v>
      </c>
      <c r="D301" s="130" t="s">
        <v>151</v>
      </c>
      <c r="E301" s="8" t="s">
        <v>175</v>
      </c>
      <c r="F301" s="8" t="s">
        <v>175</v>
      </c>
      <c r="G301" s="8" t="s">
        <v>175</v>
      </c>
      <c r="H301" s="8" t="s">
        <v>175</v>
      </c>
      <c r="I301" s="8" t="s">
        <v>175</v>
      </c>
      <c r="J301" s="8" t="s">
        <v>175</v>
      </c>
      <c r="K301" s="8" t="s">
        <v>175</v>
      </c>
      <c r="L301" s="8" t="s">
        <v>175</v>
      </c>
      <c r="M301" s="8" t="s">
        <v>175</v>
      </c>
      <c r="N301" s="8" t="s">
        <v>175</v>
      </c>
      <c r="O301" s="8" t="s">
        <v>175</v>
      </c>
      <c r="P301" s="8" t="s">
        <v>175</v>
      </c>
      <c r="Q301" s="8" t="s">
        <v>175</v>
      </c>
      <c r="R301" s="8" t="s">
        <v>175</v>
      </c>
      <c r="S301" s="8" t="s">
        <v>175</v>
      </c>
      <c r="T301" s="8" t="s">
        <v>175</v>
      </c>
      <c r="U301" s="8" t="s">
        <v>175</v>
      </c>
      <c r="V301" s="8" t="s">
        <v>175</v>
      </c>
      <c r="W301" s="8" t="s">
        <v>175</v>
      </c>
      <c r="X301" s="8" t="s">
        <v>175</v>
      </c>
    </row>
    <row r="302" spans="1:24" ht="33.75" customHeight="1">
      <c r="A302" s="17" t="s">
        <v>147</v>
      </c>
      <c r="B302" s="1047" t="s">
        <v>501</v>
      </c>
      <c r="C302" s="21" t="s">
        <v>16</v>
      </c>
      <c r="D302" s="979" t="s">
        <v>174</v>
      </c>
      <c r="E302" s="1048" t="s">
        <v>174</v>
      </c>
      <c r="F302" s="1048" t="s">
        <v>174</v>
      </c>
      <c r="G302" s="1048" t="s">
        <v>174</v>
      </c>
      <c r="H302" s="1048" t="s">
        <v>174</v>
      </c>
      <c r="I302" s="1048" t="s">
        <v>174</v>
      </c>
      <c r="J302" s="1048" t="s">
        <v>174</v>
      </c>
      <c r="K302" s="1048" t="s">
        <v>174</v>
      </c>
      <c r="L302" s="1048" t="s">
        <v>174</v>
      </c>
      <c r="M302" s="1048" t="s">
        <v>174</v>
      </c>
      <c r="N302" s="1048" t="s">
        <v>174</v>
      </c>
      <c r="O302" s="1048" t="s">
        <v>174</v>
      </c>
      <c r="P302" s="1048" t="s">
        <v>174</v>
      </c>
      <c r="Q302" s="1048" t="s">
        <v>174</v>
      </c>
      <c r="R302" s="1048" t="s">
        <v>174</v>
      </c>
      <c r="S302" s="1048" t="s">
        <v>174</v>
      </c>
      <c r="T302" s="1048" t="s">
        <v>174</v>
      </c>
      <c r="U302" s="1048" t="s">
        <v>174</v>
      </c>
      <c r="V302" s="1048" t="s">
        <v>174</v>
      </c>
      <c r="W302" s="1048" t="s">
        <v>174</v>
      </c>
      <c r="X302" s="1049" t="s">
        <v>174</v>
      </c>
    </row>
    <row r="303" spans="1:24" ht="31.5">
      <c r="A303" s="1042" t="s">
        <v>148</v>
      </c>
      <c r="B303" s="922" t="s">
        <v>502</v>
      </c>
      <c r="C303" s="130" t="s">
        <v>16</v>
      </c>
      <c r="D303" s="1050" t="s">
        <v>174</v>
      </c>
      <c r="E303" s="1051" t="s">
        <v>174</v>
      </c>
      <c r="F303" s="1051" t="s">
        <v>174</v>
      </c>
      <c r="G303" s="1051" t="s">
        <v>174</v>
      </c>
      <c r="H303" s="1051" t="s">
        <v>174</v>
      </c>
      <c r="I303" s="1051" t="s">
        <v>174</v>
      </c>
      <c r="J303" s="1051" t="s">
        <v>174</v>
      </c>
      <c r="K303" s="1051" t="s">
        <v>174</v>
      </c>
      <c r="L303" s="1051" t="s">
        <v>174</v>
      </c>
      <c r="M303" s="1051" t="s">
        <v>174</v>
      </c>
      <c r="N303" s="1051" t="s">
        <v>174</v>
      </c>
      <c r="O303" s="1051" t="s">
        <v>174</v>
      </c>
      <c r="P303" s="1051" t="s">
        <v>174</v>
      </c>
      <c r="Q303" s="1051" t="s">
        <v>174</v>
      </c>
      <c r="R303" s="1051" t="s">
        <v>174</v>
      </c>
      <c r="S303" s="1051" t="s">
        <v>174</v>
      </c>
      <c r="T303" s="1051" t="s">
        <v>174</v>
      </c>
      <c r="U303" s="1051" t="s">
        <v>174</v>
      </c>
      <c r="V303" s="1051" t="s">
        <v>174</v>
      </c>
      <c r="W303" s="1051" t="s">
        <v>174</v>
      </c>
      <c r="X303" s="1052" t="s">
        <v>174</v>
      </c>
    </row>
    <row r="304" spans="1:24" ht="31.5">
      <c r="A304" s="16" t="s">
        <v>149</v>
      </c>
      <c r="B304" s="921" t="s">
        <v>503</v>
      </c>
      <c r="C304" s="20" t="s">
        <v>16</v>
      </c>
      <c r="D304" s="358" t="s">
        <v>174</v>
      </c>
      <c r="E304" s="974" t="s">
        <v>174</v>
      </c>
      <c r="F304" s="974" t="s">
        <v>174</v>
      </c>
      <c r="G304" s="974" t="s">
        <v>174</v>
      </c>
      <c r="H304" s="974" t="s">
        <v>174</v>
      </c>
      <c r="I304" s="974" t="s">
        <v>174</v>
      </c>
      <c r="J304" s="974" t="s">
        <v>174</v>
      </c>
      <c r="K304" s="974" t="s">
        <v>174</v>
      </c>
      <c r="L304" s="974" t="s">
        <v>174</v>
      </c>
      <c r="M304" s="974" t="s">
        <v>174</v>
      </c>
      <c r="N304" s="974" t="s">
        <v>174</v>
      </c>
      <c r="O304" s="974" t="s">
        <v>174</v>
      </c>
      <c r="P304" s="974" t="s">
        <v>174</v>
      </c>
      <c r="Q304" s="974" t="s">
        <v>174</v>
      </c>
      <c r="R304" s="974" t="s">
        <v>174</v>
      </c>
      <c r="S304" s="974" t="s">
        <v>174</v>
      </c>
      <c r="T304" s="974" t="s">
        <v>174</v>
      </c>
      <c r="U304" s="974" t="s">
        <v>174</v>
      </c>
      <c r="V304" s="974" t="s">
        <v>174</v>
      </c>
      <c r="W304" s="974" t="s">
        <v>174</v>
      </c>
      <c r="X304" s="975" t="s">
        <v>174</v>
      </c>
    </row>
    <row r="305" spans="1:24" ht="31.5">
      <c r="A305" s="16" t="s">
        <v>150</v>
      </c>
      <c r="B305" s="921" t="s">
        <v>504</v>
      </c>
      <c r="C305" s="20" t="s">
        <v>16</v>
      </c>
      <c r="D305" s="358" t="s">
        <v>174</v>
      </c>
      <c r="E305" s="974" t="s">
        <v>174</v>
      </c>
      <c r="F305" s="974" t="s">
        <v>174</v>
      </c>
      <c r="G305" s="974" t="s">
        <v>174</v>
      </c>
      <c r="H305" s="974" t="s">
        <v>174</v>
      </c>
      <c r="I305" s="974" t="s">
        <v>174</v>
      </c>
      <c r="J305" s="974" t="s">
        <v>174</v>
      </c>
      <c r="K305" s="974" t="s">
        <v>174</v>
      </c>
      <c r="L305" s="974" t="s">
        <v>174</v>
      </c>
      <c r="M305" s="974" t="s">
        <v>174</v>
      </c>
      <c r="N305" s="974" t="s">
        <v>174</v>
      </c>
      <c r="O305" s="974" t="s">
        <v>174</v>
      </c>
      <c r="P305" s="974" t="s">
        <v>174</v>
      </c>
      <c r="Q305" s="974" t="s">
        <v>174</v>
      </c>
      <c r="R305" s="974" t="s">
        <v>174</v>
      </c>
      <c r="S305" s="974" t="s">
        <v>174</v>
      </c>
      <c r="T305" s="974" t="s">
        <v>174</v>
      </c>
      <c r="U305" s="974" t="s">
        <v>174</v>
      </c>
      <c r="V305" s="974" t="s">
        <v>174</v>
      </c>
      <c r="W305" s="974" t="s">
        <v>174</v>
      </c>
      <c r="X305" s="975" t="s">
        <v>174</v>
      </c>
    </row>
    <row r="306" spans="1:24" ht="31.5">
      <c r="A306" s="16" t="s">
        <v>151</v>
      </c>
      <c r="B306" s="921" t="s">
        <v>506</v>
      </c>
      <c r="C306" s="20" t="s">
        <v>276</v>
      </c>
      <c r="D306" s="358" t="s">
        <v>655</v>
      </c>
      <c r="E306" s="974" t="s">
        <v>655</v>
      </c>
      <c r="F306" s="974" t="s">
        <v>655</v>
      </c>
      <c r="G306" s="974" t="s">
        <v>655</v>
      </c>
      <c r="H306" s="974" t="s">
        <v>655</v>
      </c>
      <c r="I306" s="974" t="s">
        <v>655</v>
      </c>
      <c r="J306" s="974" t="s">
        <v>655</v>
      </c>
      <c r="K306" s="974" t="s">
        <v>655</v>
      </c>
      <c r="L306" s="974" t="s">
        <v>655</v>
      </c>
      <c r="M306" s="974" t="s">
        <v>655</v>
      </c>
      <c r="N306" s="974" t="s">
        <v>655</v>
      </c>
      <c r="O306" s="974" t="s">
        <v>655</v>
      </c>
      <c r="P306" s="974" t="s">
        <v>655</v>
      </c>
      <c r="Q306" s="974" t="s">
        <v>655</v>
      </c>
      <c r="R306" s="974" t="s">
        <v>655</v>
      </c>
      <c r="S306" s="974" t="s">
        <v>655</v>
      </c>
      <c r="T306" s="974" t="s">
        <v>655</v>
      </c>
      <c r="U306" s="974" t="s">
        <v>655</v>
      </c>
      <c r="V306" s="974" t="s">
        <v>655</v>
      </c>
      <c r="W306" s="974" t="s">
        <v>655</v>
      </c>
      <c r="X306" s="975" t="s">
        <v>655</v>
      </c>
    </row>
    <row r="307" spans="1:24" ht="19.5" customHeight="1">
      <c r="A307" s="209" t="s">
        <v>507</v>
      </c>
      <c r="B307" s="213"/>
      <c r="C307" s="211"/>
      <c r="D307" s="211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4"/>
    </row>
    <row r="308" spans="1:24" ht="18.75" customHeight="1">
      <c r="A308" s="209" t="s">
        <v>508</v>
      </c>
      <c r="B308" s="228"/>
      <c r="C308" s="211"/>
      <c r="D308" s="211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4"/>
    </row>
    <row r="309" spans="1:24" ht="31.5">
      <c r="A309" s="219" t="s">
        <v>155</v>
      </c>
      <c r="B309" s="216" t="s">
        <v>509</v>
      </c>
      <c r="C309" s="20" t="s">
        <v>151</v>
      </c>
      <c r="D309" s="20" t="s">
        <v>150</v>
      </c>
      <c r="E309" s="8" t="s">
        <v>175</v>
      </c>
      <c r="F309" s="8" t="s">
        <v>175</v>
      </c>
      <c r="G309" s="8" t="s">
        <v>175</v>
      </c>
      <c r="H309" s="8" t="s">
        <v>175</v>
      </c>
      <c r="I309" s="8" t="s">
        <v>175</v>
      </c>
      <c r="J309" s="8" t="s">
        <v>175</v>
      </c>
      <c r="K309" s="8" t="s">
        <v>175</v>
      </c>
      <c r="L309" s="8" t="s">
        <v>175</v>
      </c>
      <c r="M309" s="8" t="s">
        <v>175</v>
      </c>
      <c r="N309" s="8" t="s">
        <v>175</v>
      </c>
      <c r="O309" s="8" t="s">
        <v>175</v>
      </c>
      <c r="P309" s="8" t="s">
        <v>175</v>
      </c>
      <c r="Q309" s="8" t="s">
        <v>175</v>
      </c>
      <c r="R309" s="8" t="s">
        <v>175</v>
      </c>
      <c r="S309" s="8" t="s">
        <v>175</v>
      </c>
      <c r="T309" s="8" t="s">
        <v>175</v>
      </c>
      <c r="U309" s="8" t="s">
        <v>175</v>
      </c>
      <c r="V309" s="8" t="s">
        <v>175</v>
      </c>
      <c r="W309" s="8" t="s">
        <v>175</v>
      </c>
      <c r="X309" s="8" t="s">
        <v>175</v>
      </c>
    </row>
    <row r="310" spans="1:24" ht="47.25">
      <c r="A310" s="16" t="s">
        <v>147</v>
      </c>
      <c r="B310" s="942" t="s">
        <v>510</v>
      </c>
      <c r="C310" s="20" t="s">
        <v>16</v>
      </c>
      <c r="D310" s="20" t="s">
        <v>174</v>
      </c>
      <c r="E310" s="379" t="s">
        <v>882</v>
      </c>
      <c r="F310" s="9"/>
      <c r="G310" s="1053"/>
      <c r="H310" s="1053"/>
      <c r="I310" s="1053"/>
      <c r="J310" s="1053"/>
      <c r="K310" s="1053"/>
      <c r="L310" s="1053"/>
      <c r="M310" s="1053"/>
      <c r="N310" s="1054"/>
      <c r="O310" s="8"/>
      <c r="P310" s="8"/>
      <c r="Q310" s="8"/>
      <c r="R310" s="8"/>
      <c r="S310" s="8"/>
      <c r="T310" s="8"/>
      <c r="U310" s="8"/>
      <c r="V310" s="8"/>
      <c r="W310" s="8"/>
      <c r="X310" s="14"/>
    </row>
    <row r="311" spans="1:24" ht="18.75" customHeight="1">
      <c r="A311" s="16" t="s">
        <v>148</v>
      </c>
      <c r="B311" s="942" t="s">
        <v>511</v>
      </c>
      <c r="C311" s="20" t="s">
        <v>16</v>
      </c>
      <c r="D311" s="20" t="s">
        <v>174</v>
      </c>
      <c r="E311" s="379" t="s">
        <v>883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14"/>
    </row>
    <row r="312" spans="1:24" ht="47.25">
      <c r="A312" s="16" t="s">
        <v>149</v>
      </c>
      <c r="B312" s="942" t="s">
        <v>512</v>
      </c>
      <c r="C312" s="20" t="s">
        <v>16</v>
      </c>
      <c r="D312" s="20" t="s">
        <v>174</v>
      </c>
      <c r="E312" s="19"/>
      <c r="F312" s="1055"/>
      <c r="G312" s="1055"/>
      <c r="H312" s="1055"/>
      <c r="I312" s="1055"/>
      <c r="J312" s="1055"/>
      <c r="K312" s="1055"/>
      <c r="L312" s="1056"/>
      <c r="M312" s="1057"/>
      <c r="N312" s="1055"/>
      <c r="O312" s="19"/>
      <c r="P312" s="19"/>
      <c r="Q312" s="19"/>
      <c r="R312" s="19"/>
      <c r="S312" s="19"/>
      <c r="T312" s="19"/>
      <c r="U312" s="19"/>
      <c r="V312" s="19"/>
      <c r="W312" s="19"/>
      <c r="X312" s="14"/>
    </row>
    <row r="313" spans="1:24">
      <c r="A313" s="1042" t="s">
        <v>150</v>
      </c>
      <c r="B313" s="942" t="s">
        <v>513</v>
      </c>
      <c r="C313" s="130" t="s">
        <v>16</v>
      </c>
      <c r="D313" s="130" t="s">
        <v>174</v>
      </c>
      <c r="E313" s="1058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8"/>
    </row>
    <row r="314" spans="1:24">
      <c r="A314" s="16" t="s">
        <v>151</v>
      </c>
      <c r="B314" s="942" t="s">
        <v>514</v>
      </c>
      <c r="C314" s="20" t="s">
        <v>16</v>
      </c>
      <c r="D314" s="20" t="s">
        <v>174</v>
      </c>
      <c r="E314" s="19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14"/>
    </row>
    <row r="315" spans="1:24" ht="19.5" customHeight="1">
      <c r="A315" s="209" t="s">
        <v>515</v>
      </c>
      <c r="B315" s="213"/>
      <c r="C315" s="211"/>
      <c r="D315" s="211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4"/>
    </row>
    <row r="316" spans="1:24" ht="31.5">
      <c r="A316" s="238" t="s">
        <v>157</v>
      </c>
      <c r="B316" s="216" t="s">
        <v>516</v>
      </c>
      <c r="C316" s="20" t="s">
        <v>41</v>
      </c>
      <c r="D316" s="1059">
        <f>D318*100/D317</f>
        <v>321.25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14"/>
    </row>
    <row r="317" spans="1:24" ht="19.5" customHeight="1">
      <c r="A317" s="240" t="s">
        <v>21</v>
      </c>
      <c r="B317" s="215" t="s">
        <v>517</v>
      </c>
      <c r="C317" s="20"/>
      <c r="D317" s="353">
        <v>160</v>
      </c>
      <c r="E317" s="377" t="s">
        <v>1057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14"/>
    </row>
    <row r="318" spans="1:24" ht="19.5" customHeight="1">
      <c r="A318" s="240" t="s">
        <v>22</v>
      </c>
      <c r="B318" s="215" t="s">
        <v>518</v>
      </c>
      <c r="C318" s="20"/>
      <c r="D318" s="353">
        <v>514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14"/>
    </row>
    <row r="319" spans="1:24" ht="31.5">
      <c r="A319" s="238" t="s">
        <v>159</v>
      </c>
      <c r="B319" s="216" t="s">
        <v>519</v>
      </c>
      <c r="C319" s="20" t="s">
        <v>461</v>
      </c>
      <c r="D319" s="1060" t="s">
        <v>1058</v>
      </c>
      <c r="E319" s="379" t="s">
        <v>1057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14"/>
    </row>
    <row r="320" spans="1:24" ht="31.5" hidden="1">
      <c r="A320" s="240" t="s">
        <v>21</v>
      </c>
      <c r="B320" s="215" t="s">
        <v>520</v>
      </c>
      <c r="C320" s="20"/>
      <c r="D320" s="20"/>
      <c r="E320" s="37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14"/>
    </row>
    <row r="321" spans="1:24" ht="31.5" hidden="1">
      <c r="A321" s="1061" t="s">
        <v>22</v>
      </c>
      <c r="B321" s="303" t="s">
        <v>521</v>
      </c>
      <c r="C321" s="21"/>
      <c r="D321" s="2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5"/>
    </row>
    <row r="322" spans="1:24" ht="31.5">
      <c r="A322" s="243" t="s">
        <v>524</v>
      </c>
      <c r="B322" s="248" t="s">
        <v>525</v>
      </c>
      <c r="C322" s="20" t="s">
        <v>461</v>
      </c>
      <c r="D322" s="20" t="s">
        <v>1059</v>
      </c>
      <c r="E322" s="1062" t="s">
        <v>1057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8"/>
    </row>
    <row r="323" spans="1:24" hidden="1">
      <c r="A323" s="240" t="s">
        <v>21</v>
      </c>
      <c r="B323" s="215" t="s">
        <v>527</v>
      </c>
      <c r="C323" s="20"/>
      <c r="D323" s="20"/>
      <c r="E323" s="377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14"/>
    </row>
    <row r="324" spans="1:24" ht="31.5" hidden="1">
      <c r="A324" s="240" t="s">
        <v>22</v>
      </c>
      <c r="B324" s="215" t="s">
        <v>526</v>
      </c>
      <c r="C324" s="20"/>
      <c r="D324" s="20"/>
      <c r="E324" s="377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14"/>
    </row>
    <row r="325" spans="1:24" ht="19.5" customHeight="1">
      <c r="A325" s="209" t="s">
        <v>522</v>
      </c>
      <c r="B325" s="213"/>
      <c r="C325" s="211"/>
      <c r="D325" s="211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4"/>
    </row>
    <row r="326" spans="1:24" ht="19.5" customHeight="1">
      <c r="A326" s="209" t="s">
        <v>523</v>
      </c>
      <c r="B326" s="228"/>
      <c r="C326" s="256"/>
      <c r="D326" s="256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57"/>
    </row>
    <row r="327" spans="1:24" ht="19.5" customHeight="1">
      <c r="A327" s="219" t="s">
        <v>528</v>
      </c>
      <c r="B327" s="216" t="s">
        <v>529</v>
      </c>
      <c r="C327" s="20" t="s">
        <v>151</v>
      </c>
      <c r="D327" s="20" t="s">
        <v>151</v>
      </c>
      <c r="E327" s="8" t="s">
        <v>175</v>
      </c>
      <c r="F327" s="8" t="s">
        <v>175</v>
      </c>
      <c r="G327" s="8" t="s">
        <v>175</v>
      </c>
      <c r="H327" s="8" t="s">
        <v>175</v>
      </c>
      <c r="I327" s="8" t="s">
        <v>175</v>
      </c>
      <c r="J327" s="8" t="s">
        <v>175</v>
      </c>
      <c r="K327" s="8" t="s">
        <v>175</v>
      </c>
      <c r="L327" s="8" t="s">
        <v>175</v>
      </c>
      <c r="M327" s="8" t="s">
        <v>175</v>
      </c>
      <c r="N327" s="8" t="s">
        <v>175</v>
      </c>
      <c r="O327" s="8"/>
      <c r="P327" s="8"/>
      <c r="Q327" s="8"/>
      <c r="R327" s="8"/>
      <c r="S327" s="8"/>
      <c r="T327" s="8"/>
      <c r="U327" s="8"/>
      <c r="V327" s="8"/>
      <c r="W327" s="8"/>
      <c r="X327" s="14"/>
    </row>
    <row r="328" spans="1:24" ht="31.5">
      <c r="A328" s="16" t="s">
        <v>147</v>
      </c>
      <c r="B328" s="215" t="s">
        <v>530</v>
      </c>
      <c r="C328" s="20" t="s">
        <v>16</v>
      </c>
      <c r="D328" s="358" t="s">
        <v>174</v>
      </c>
      <c r="E328" s="974" t="s">
        <v>174</v>
      </c>
      <c r="F328" s="974" t="s">
        <v>174</v>
      </c>
      <c r="G328" s="974" t="s">
        <v>174</v>
      </c>
      <c r="H328" s="974" t="s">
        <v>174</v>
      </c>
      <c r="I328" s="974" t="s">
        <v>174</v>
      </c>
      <c r="J328" s="974" t="s">
        <v>174</v>
      </c>
      <c r="K328" s="974" t="s">
        <v>174</v>
      </c>
      <c r="L328" s="974" t="s">
        <v>174</v>
      </c>
      <c r="M328" s="974" t="s">
        <v>174</v>
      </c>
      <c r="N328" s="974" t="s">
        <v>174</v>
      </c>
      <c r="O328" s="8"/>
      <c r="P328" s="8"/>
      <c r="Q328" s="8"/>
      <c r="R328" s="8"/>
      <c r="S328" s="8"/>
      <c r="T328" s="8"/>
      <c r="U328" s="8"/>
      <c r="V328" s="8"/>
      <c r="W328" s="8"/>
      <c r="X328" s="14"/>
    </row>
    <row r="329" spans="1:24">
      <c r="A329" s="16" t="s">
        <v>148</v>
      </c>
      <c r="B329" s="215" t="s">
        <v>531</v>
      </c>
      <c r="C329" s="20" t="s">
        <v>16</v>
      </c>
      <c r="D329" s="358" t="s">
        <v>174</v>
      </c>
      <c r="E329" s="974" t="s">
        <v>174</v>
      </c>
      <c r="F329" s="974" t="s">
        <v>174</v>
      </c>
      <c r="G329" s="974" t="s">
        <v>174</v>
      </c>
      <c r="H329" s="974" t="s">
        <v>174</v>
      </c>
      <c r="I329" s="974" t="s">
        <v>174</v>
      </c>
      <c r="J329" s="974" t="s">
        <v>174</v>
      </c>
      <c r="K329" s="974" t="s">
        <v>174</v>
      </c>
      <c r="L329" s="974" t="s">
        <v>174</v>
      </c>
      <c r="M329" s="974" t="s">
        <v>174</v>
      </c>
      <c r="N329" s="974" t="s">
        <v>174</v>
      </c>
      <c r="O329" s="8"/>
      <c r="P329" s="8"/>
      <c r="Q329" s="8"/>
      <c r="R329" s="8"/>
      <c r="S329" s="8"/>
      <c r="T329" s="8"/>
      <c r="U329" s="8"/>
      <c r="V329" s="8"/>
      <c r="W329" s="8"/>
      <c r="X329" s="14"/>
    </row>
    <row r="330" spans="1:24">
      <c r="A330" s="16" t="s">
        <v>149</v>
      </c>
      <c r="B330" s="215" t="s">
        <v>532</v>
      </c>
      <c r="C330" s="20" t="s">
        <v>16</v>
      </c>
      <c r="D330" s="358" t="s">
        <v>174</v>
      </c>
      <c r="E330" s="974" t="s">
        <v>174</v>
      </c>
      <c r="F330" s="974" t="s">
        <v>174</v>
      </c>
      <c r="G330" s="974" t="s">
        <v>174</v>
      </c>
      <c r="H330" s="974" t="s">
        <v>174</v>
      </c>
      <c r="I330" s="974" t="s">
        <v>174</v>
      </c>
      <c r="J330" s="974" t="s">
        <v>174</v>
      </c>
      <c r="K330" s="974" t="s">
        <v>174</v>
      </c>
      <c r="L330" s="974" t="s">
        <v>174</v>
      </c>
      <c r="M330" s="974" t="s">
        <v>174</v>
      </c>
      <c r="N330" s="974" t="s">
        <v>174</v>
      </c>
      <c r="O330" s="377" t="s">
        <v>687</v>
      </c>
      <c r="P330" s="8"/>
      <c r="Q330" s="8"/>
      <c r="R330" s="8"/>
      <c r="S330" s="8"/>
      <c r="T330" s="8"/>
      <c r="U330" s="8"/>
      <c r="V330" s="8"/>
      <c r="W330" s="8"/>
      <c r="X330" s="14"/>
    </row>
    <row r="331" spans="1:24" ht="31.5">
      <c r="A331" s="1042" t="s">
        <v>150</v>
      </c>
      <c r="B331" s="215" t="s">
        <v>533</v>
      </c>
      <c r="C331" s="130" t="s">
        <v>16</v>
      </c>
      <c r="D331" s="358" t="s">
        <v>174</v>
      </c>
      <c r="E331" s="974" t="s">
        <v>174</v>
      </c>
      <c r="F331" s="974" t="s">
        <v>174</v>
      </c>
      <c r="G331" s="974" t="s">
        <v>174</v>
      </c>
      <c r="H331" s="974" t="s">
        <v>174</v>
      </c>
      <c r="I331" s="974" t="s">
        <v>174</v>
      </c>
      <c r="J331" s="974" t="s">
        <v>174</v>
      </c>
      <c r="K331" s="974" t="s">
        <v>174</v>
      </c>
      <c r="L331" s="974" t="s">
        <v>174</v>
      </c>
      <c r="M331" s="974" t="s">
        <v>174</v>
      </c>
      <c r="N331" s="974" t="s">
        <v>174</v>
      </c>
      <c r="O331" s="8"/>
      <c r="P331" s="8"/>
      <c r="Q331" s="8"/>
      <c r="R331" s="8"/>
      <c r="S331" s="8"/>
      <c r="T331" s="8"/>
      <c r="U331" s="8"/>
      <c r="V331" s="8"/>
      <c r="W331" s="8"/>
      <c r="X331" s="14"/>
    </row>
    <row r="332" spans="1:24" ht="31.5">
      <c r="A332" s="16" t="s">
        <v>151</v>
      </c>
      <c r="B332" s="215" t="s">
        <v>534</v>
      </c>
      <c r="C332" s="20" t="s">
        <v>16</v>
      </c>
      <c r="D332" s="358" t="s">
        <v>174</v>
      </c>
      <c r="E332" s="974" t="s">
        <v>174</v>
      </c>
      <c r="F332" s="974" t="s">
        <v>174</v>
      </c>
      <c r="G332" s="974" t="s">
        <v>174</v>
      </c>
      <c r="H332" s="974" t="s">
        <v>174</v>
      </c>
      <c r="I332" s="974" t="s">
        <v>174</v>
      </c>
      <c r="J332" s="974" t="s">
        <v>174</v>
      </c>
      <c r="K332" s="974" t="s">
        <v>174</v>
      </c>
      <c r="L332" s="974" t="s">
        <v>174</v>
      </c>
      <c r="M332" s="974" t="s">
        <v>174</v>
      </c>
      <c r="N332" s="974" t="s">
        <v>174</v>
      </c>
      <c r="O332" s="8"/>
      <c r="P332" s="8"/>
      <c r="Q332" s="8"/>
      <c r="R332" s="8"/>
      <c r="S332" s="8"/>
      <c r="T332" s="8"/>
      <c r="U332" s="8"/>
      <c r="V332" s="8"/>
      <c r="W332" s="8"/>
      <c r="X332" s="14"/>
    </row>
    <row r="333" spans="1:24" ht="19.5" customHeight="1">
      <c r="A333" s="209" t="s">
        <v>535</v>
      </c>
      <c r="B333" s="213"/>
      <c r="C333" s="211"/>
      <c r="D333" s="211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4"/>
    </row>
    <row r="334" spans="1:24" ht="19.5" customHeight="1">
      <c r="A334" s="209" t="s">
        <v>537</v>
      </c>
      <c r="B334" s="213"/>
      <c r="C334" s="211"/>
      <c r="D334" s="211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4"/>
    </row>
    <row r="335" spans="1:24" ht="31.5">
      <c r="A335" s="219" t="s">
        <v>746</v>
      </c>
      <c r="B335" s="984" t="s">
        <v>160</v>
      </c>
      <c r="C335" s="20" t="s">
        <v>151</v>
      </c>
      <c r="D335" s="20" t="s">
        <v>149</v>
      </c>
      <c r="E335" s="8" t="s">
        <v>175</v>
      </c>
      <c r="F335" s="8" t="s">
        <v>175</v>
      </c>
      <c r="G335" s="8" t="s">
        <v>175</v>
      </c>
      <c r="H335" s="8" t="s">
        <v>175</v>
      </c>
      <c r="I335" s="8" t="s">
        <v>175</v>
      </c>
      <c r="J335" s="8" t="s">
        <v>175</v>
      </c>
      <c r="K335" s="8" t="s">
        <v>175</v>
      </c>
      <c r="L335" s="8" t="s">
        <v>175</v>
      </c>
      <c r="M335" s="8" t="s">
        <v>175</v>
      </c>
      <c r="N335" s="8" t="s">
        <v>175</v>
      </c>
      <c r="O335" s="8" t="s">
        <v>175</v>
      </c>
      <c r="P335" s="8" t="s">
        <v>175</v>
      </c>
      <c r="Q335" s="8" t="s">
        <v>175</v>
      </c>
      <c r="R335" s="8" t="s">
        <v>175</v>
      </c>
      <c r="S335" s="8" t="s">
        <v>175</v>
      </c>
      <c r="T335" s="8" t="s">
        <v>175</v>
      </c>
      <c r="U335" s="8" t="s">
        <v>175</v>
      </c>
      <c r="V335" s="8" t="s">
        <v>175</v>
      </c>
      <c r="W335" s="8" t="s">
        <v>175</v>
      </c>
      <c r="X335" s="8" t="s">
        <v>175</v>
      </c>
    </row>
    <row r="336" spans="1:24" ht="31.5">
      <c r="A336" s="16" t="s">
        <v>147</v>
      </c>
      <c r="B336" s="1063" t="s">
        <v>161</v>
      </c>
      <c r="C336" s="20" t="s">
        <v>16</v>
      </c>
      <c r="D336" s="20" t="s">
        <v>174</v>
      </c>
      <c r="E336" s="20" t="s">
        <v>174</v>
      </c>
      <c r="F336" s="20" t="s">
        <v>174</v>
      </c>
      <c r="G336" s="20" t="s">
        <v>174</v>
      </c>
      <c r="H336" s="20" t="s">
        <v>174</v>
      </c>
      <c r="I336" s="20" t="s">
        <v>174</v>
      </c>
      <c r="J336" s="20" t="s">
        <v>174</v>
      </c>
      <c r="K336" s="20" t="s">
        <v>174</v>
      </c>
      <c r="L336" s="20" t="s">
        <v>174</v>
      </c>
      <c r="M336" s="20" t="s">
        <v>174</v>
      </c>
      <c r="N336" s="20" t="s">
        <v>174</v>
      </c>
      <c r="O336" s="20" t="s">
        <v>174</v>
      </c>
      <c r="P336" s="20" t="s">
        <v>174</v>
      </c>
      <c r="Q336" s="20" t="s">
        <v>174</v>
      </c>
      <c r="R336" s="20" t="s">
        <v>174</v>
      </c>
      <c r="S336" s="20" t="s">
        <v>174</v>
      </c>
      <c r="T336" s="20" t="s">
        <v>174</v>
      </c>
      <c r="U336" s="20" t="s">
        <v>174</v>
      </c>
      <c r="V336" s="20" t="s">
        <v>174</v>
      </c>
      <c r="W336" s="20" t="s">
        <v>174</v>
      </c>
      <c r="X336" s="268" t="s">
        <v>174</v>
      </c>
    </row>
    <row r="337" spans="1:24">
      <c r="A337" s="16"/>
      <c r="B337" s="1063" t="s">
        <v>162</v>
      </c>
      <c r="C337" s="20"/>
      <c r="D337" s="20" t="s">
        <v>174</v>
      </c>
      <c r="E337" s="20" t="s">
        <v>174</v>
      </c>
      <c r="F337" s="20" t="s">
        <v>174</v>
      </c>
      <c r="G337" s="20" t="s">
        <v>174</v>
      </c>
      <c r="H337" s="20" t="s">
        <v>174</v>
      </c>
      <c r="I337" s="20" t="s">
        <v>174</v>
      </c>
      <c r="J337" s="20" t="s">
        <v>174</v>
      </c>
      <c r="K337" s="20" t="s">
        <v>174</v>
      </c>
      <c r="L337" s="20" t="s">
        <v>174</v>
      </c>
      <c r="M337" s="20" t="s">
        <v>174</v>
      </c>
      <c r="N337" s="20" t="s">
        <v>174</v>
      </c>
      <c r="O337" s="20" t="s">
        <v>174</v>
      </c>
      <c r="P337" s="20" t="s">
        <v>174</v>
      </c>
      <c r="Q337" s="20" t="s">
        <v>174</v>
      </c>
      <c r="R337" s="20" t="s">
        <v>174</v>
      </c>
      <c r="S337" s="20" t="s">
        <v>174</v>
      </c>
      <c r="T337" s="20" t="s">
        <v>174</v>
      </c>
      <c r="U337" s="20" t="s">
        <v>174</v>
      </c>
      <c r="V337" s="20" t="s">
        <v>174</v>
      </c>
      <c r="W337" s="20" t="s">
        <v>174</v>
      </c>
      <c r="X337" s="268" t="s">
        <v>174</v>
      </c>
    </row>
    <row r="338" spans="1:24" ht="31.5">
      <c r="A338" s="16" t="s">
        <v>148</v>
      </c>
      <c r="B338" s="1063" t="s">
        <v>163</v>
      </c>
      <c r="C338" s="20" t="s">
        <v>16</v>
      </c>
      <c r="D338" s="20" t="s">
        <v>174</v>
      </c>
      <c r="E338" s="20" t="s">
        <v>174</v>
      </c>
      <c r="F338" s="20" t="s">
        <v>174</v>
      </c>
      <c r="G338" s="20" t="s">
        <v>174</v>
      </c>
      <c r="H338" s="20" t="s">
        <v>174</v>
      </c>
      <c r="I338" s="20" t="s">
        <v>174</v>
      </c>
      <c r="J338" s="20" t="s">
        <v>174</v>
      </c>
      <c r="K338" s="20" t="s">
        <v>174</v>
      </c>
      <c r="L338" s="20" t="s">
        <v>174</v>
      </c>
      <c r="M338" s="20" t="s">
        <v>174</v>
      </c>
      <c r="N338" s="20" t="s">
        <v>174</v>
      </c>
      <c r="O338" s="20" t="s">
        <v>174</v>
      </c>
      <c r="P338" s="20" t="s">
        <v>174</v>
      </c>
      <c r="Q338" s="20" t="s">
        <v>174</v>
      </c>
      <c r="R338" s="20" t="s">
        <v>174</v>
      </c>
      <c r="S338" s="20" t="s">
        <v>174</v>
      </c>
      <c r="T338" s="20" t="s">
        <v>174</v>
      </c>
      <c r="U338" s="20" t="s">
        <v>174</v>
      </c>
      <c r="V338" s="20" t="s">
        <v>174</v>
      </c>
      <c r="W338" s="20" t="s">
        <v>174</v>
      </c>
      <c r="X338" s="268" t="s">
        <v>174</v>
      </c>
    </row>
    <row r="339" spans="1:24" ht="55.5" customHeight="1">
      <c r="A339" s="16" t="s">
        <v>149</v>
      </c>
      <c r="B339" s="1063" t="s">
        <v>536</v>
      </c>
      <c r="C339" s="20" t="s">
        <v>16</v>
      </c>
      <c r="D339" s="20" t="s">
        <v>174</v>
      </c>
      <c r="E339" s="20" t="s">
        <v>174</v>
      </c>
      <c r="F339" s="20" t="s">
        <v>174</v>
      </c>
      <c r="G339" s="20" t="s">
        <v>174</v>
      </c>
      <c r="H339" s="20" t="s">
        <v>174</v>
      </c>
      <c r="I339" s="20" t="s">
        <v>174</v>
      </c>
      <c r="J339" s="20" t="s">
        <v>174</v>
      </c>
      <c r="K339" s="20" t="s">
        <v>174</v>
      </c>
      <c r="L339" s="20" t="s">
        <v>174</v>
      </c>
      <c r="M339" s="20" t="s">
        <v>174</v>
      </c>
      <c r="N339" s="20" t="s">
        <v>174</v>
      </c>
      <c r="O339" s="20" t="s">
        <v>174</v>
      </c>
      <c r="P339" s="20" t="s">
        <v>174</v>
      </c>
      <c r="Q339" s="20" t="s">
        <v>174</v>
      </c>
      <c r="R339" s="20" t="s">
        <v>174</v>
      </c>
      <c r="S339" s="20" t="s">
        <v>174</v>
      </c>
      <c r="T339" s="20" t="s">
        <v>174</v>
      </c>
      <c r="U339" s="20" t="s">
        <v>174</v>
      </c>
      <c r="V339" s="20" t="s">
        <v>174</v>
      </c>
      <c r="W339" s="20" t="s">
        <v>174</v>
      </c>
      <c r="X339" s="268" t="s">
        <v>174</v>
      </c>
    </row>
    <row r="340" spans="1:24" ht="31.5">
      <c r="A340" s="16" t="s">
        <v>150</v>
      </c>
      <c r="B340" s="1063" t="s">
        <v>164</v>
      </c>
      <c r="C340" s="20" t="s">
        <v>16</v>
      </c>
      <c r="D340" s="20" t="s">
        <v>174</v>
      </c>
      <c r="E340" s="20" t="s">
        <v>174</v>
      </c>
      <c r="F340" s="20" t="s">
        <v>174</v>
      </c>
      <c r="G340" s="20" t="s">
        <v>174</v>
      </c>
      <c r="H340" s="20" t="s">
        <v>174</v>
      </c>
      <c r="I340" s="20" t="s">
        <v>174</v>
      </c>
      <c r="J340" s="20" t="s">
        <v>174</v>
      </c>
      <c r="K340" s="20" t="s">
        <v>174</v>
      </c>
      <c r="L340" s="20" t="s">
        <v>174</v>
      </c>
      <c r="M340" s="20" t="s">
        <v>174</v>
      </c>
      <c r="N340" s="20" t="s">
        <v>174</v>
      </c>
      <c r="O340" s="20" t="s">
        <v>174</v>
      </c>
      <c r="P340" s="20" t="s">
        <v>174</v>
      </c>
      <c r="Q340" s="20" t="s">
        <v>174</v>
      </c>
      <c r="R340" s="20" t="s">
        <v>174</v>
      </c>
      <c r="S340" s="20" t="s">
        <v>174</v>
      </c>
      <c r="T340" s="20" t="s">
        <v>174</v>
      </c>
      <c r="U340" s="20" t="s">
        <v>174</v>
      </c>
      <c r="V340" s="20" t="s">
        <v>174</v>
      </c>
      <c r="W340" s="20" t="s">
        <v>174</v>
      </c>
      <c r="X340" s="268" t="s">
        <v>174</v>
      </c>
    </row>
    <row r="341" spans="1:24" ht="31.5">
      <c r="A341" s="17" t="s">
        <v>151</v>
      </c>
      <c r="B341" s="1064" t="s">
        <v>165</v>
      </c>
      <c r="C341" s="21" t="s">
        <v>16</v>
      </c>
      <c r="D341" s="21" t="s">
        <v>174</v>
      </c>
      <c r="E341" s="21" t="s">
        <v>174</v>
      </c>
      <c r="F341" s="21" t="s">
        <v>174</v>
      </c>
      <c r="G341" s="21" t="s">
        <v>174</v>
      </c>
      <c r="H341" s="21" t="s">
        <v>174</v>
      </c>
      <c r="I341" s="21" t="s">
        <v>174</v>
      </c>
      <c r="J341" s="21" t="s">
        <v>174</v>
      </c>
      <c r="K341" s="21" t="s">
        <v>174</v>
      </c>
      <c r="L341" s="21" t="s">
        <v>174</v>
      </c>
      <c r="M341" s="21" t="s">
        <v>174</v>
      </c>
      <c r="N341" s="21" t="s">
        <v>174</v>
      </c>
      <c r="O341" s="21" t="s">
        <v>174</v>
      </c>
      <c r="P341" s="21" t="s">
        <v>174</v>
      </c>
      <c r="Q341" s="21" t="s">
        <v>174</v>
      </c>
      <c r="R341" s="21" t="s">
        <v>174</v>
      </c>
      <c r="S341" s="21" t="s">
        <v>174</v>
      </c>
      <c r="T341" s="21" t="s">
        <v>174</v>
      </c>
      <c r="U341" s="21" t="s">
        <v>174</v>
      </c>
      <c r="V341" s="21" t="s">
        <v>174</v>
      </c>
      <c r="W341" s="21" t="s">
        <v>174</v>
      </c>
      <c r="X341" s="1065" t="s">
        <v>174</v>
      </c>
    </row>
    <row r="342" spans="1:24" s="7" customFormat="1">
      <c r="A342" s="3"/>
      <c r="B342" s="4"/>
      <c r="C342" s="131"/>
      <c r="D342" s="132"/>
      <c r="E342" s="855"/>
      <c r="F342" s="855"/>
      <c r="G342" s="855"/>
      <c r="H342" s="855"/>
      <c r="I342" s="855"/>
      <c r="J342" s="855"/>
      <c r="K342" s="855"/>
      <c r="L342" s="855"/>
      <c r="M342" s="855"/>
      <c r="N342" s="855"/>
      <c r="O342" s="855"/>
      <c r="P342" s="855"/>
      <c r="Q342" s="855"/>
      <c r="R342" s="855"/>
      <c r="S342" s="855"/>
      <c r="T342" s="855"/>
      <c r="U342" s="855"/>
      <c r="V342" s="855"/>
      <c r="W342" s="855"/>
      <c r="X342" s="855"/>
    </row>
    <row r="343" spans="1:24" s="7" customFormat="1">
      <c r="A343" s="3"/>
      <c r="B343" s="4"/>
      <c r="C343" s="131"/>
      <c r="D343" s="132"/>
      <c r="E343" s="855"/>
      <c r="F343" s="855"/>
      <c r="G343" s="855"/>
      <c r="H343" s="855"/>
      <c r="I343" s="855"/>
      <c r="J343" s="855"/>
      <c r="K343" s="855"/>
      <c r="L343" s="855"/>
      <c r="M343" s="855"/>
      <c r="N343" s="855"/>
      <c r="O343" s="855"/>
      <c r="P343" s="855"/>
      <c r="Q343" s="855"/>
      <c r="R343" s="855"/>
      <c r="S343" s="855"/>
      <c r="T343" s="855"/>
      <c r="U343" s="855"/>
      <c r="V343" s="855"/>
      <c r="W343" s="855"/>
      <c r="X343" s="855"/>
    </row>
    <row r="344" spans="1:24" s="7" customFormat="1">
      <c r="A344" s="3"/>
      <c r="B344" s="4"/>
      <c r="C344" s="131"/>
      <c r="D344" s="132"/>
      <c r="E344" s="855"/>
      <c r="F344" s="855"/>
      <c r="G344" s="855"/>
      <c r="H344" s="855"/>
      <c r="I344" s="855"/>
      <c r="J344" s="855"/>
      <c r="K344" s="855"/>
      <c r="L344" s="855"/>
      <c r="M344" s="855"/>
      <c r="N344" s="855"/>
      <c r="O344" s="855"/>
      <c r="P344" s="855"/>
      <c r="Q344" s="855"/>
      <c r="R344" s="855"/>
      <c r="S344" s="855"/>
      <c r="T344" s="855"/>
      <c r="U344" s="855"/>
      <c r="V344" s="855"/>
      <c r="W344" s="855"/>
      <c r="X344" s="855"/>
    </row>
    <row r="345" spans="1:24" s="7" customFormat="1">
      <c r="A345" s="3"/>
      <c r="B345" s="4"/>
      <c r="C345" s="131"/>
      <c r="D345" s="132"/>
      <c r="E345" s="855"/>
      <c r="F345" s="855"/>
      <c r="G345" s="855"/>
      <c r="H345" s="855"/>
      <c r="I345" s="855"/>
      <c r="J345" s="855"/>
      <c r="K345" s="855"/>
      <c r="L345" s="855"/>
      <c r="M345" s="855"/>
      <c r="N345" s="855"/>
      <c r="O345" s="855"/>
      <c r="P345" s="855"/>
      <c r="Q345" s="855"/>
      <c r="R345" s="855"/>
      <c r="S345" s="855"/>
      <c r="T345" s="855"/>
      <c r="U345" s="855"/>
      <c r="V345" s="855"/>
      <c r="W345" s="855"/>
      <c r="X345" s="855"/>
    </row>
    <row r="346" spans="1:24" s="7" customFormat="1">
      <c r="A346" s="3"/>
      <c r="B346" s="4"/>
      <c r="C346" s="131"/>
      <c r="D346" s="132"/>
      <c r="E346" s="855"/>
      <c r="F346" s="855"/>
      <c r="G346" s="855"/>
      <c r="H346" s="855"/>
      <c r="I346" s="855"/>
      <c r="J346" s="855"/>
      <c r="K346" s="855"/>
      <c r="L346" s="855"/>
      <c r="M346" s="855"/>
      <c r="N346" s="855"/>
      <c r="O346" s="855"/>
      <c r="P346" s="855"/>
      <c r="Q346" s="855"/>
      <c r="R346" s="855"/>
      <c r="S346" s="855"/>
      <c r="T346" s="855"/>
      <c r="U346" s="855"/>
      <c r="V346" s="855"/>
      <c r="W346" s="855"/>
      <c r="X346" s="855"/>
    </row>
    <row r="347" spans="1:24" s="7" customFormat="1">
      <c r="A347" s="3"/>
      <c r="B347" s="4"/>
      <c r="C347" s="131"/>
      <c r="D347" s="132"/>
      <c r="E347" s="855"/>
      <c r="F347" s="855"/>
      <c r="G347" s="855"/>
      <c r="H347" s="855"/>
      <c r="I347" s="855"/>
      <c r="J347" s="855"/>
      <c r="K347" s="855"/>
      <c r="L347" s="855"/>
      <c r="M347" s="855"/>
      <c r="N347" s="855"/>
      <c r="O347" s="855"/>
      <c r="P347" s="855"/>
      <c r="Q347" s="855"/>
      <c r="R347" s="855"/>
      <c r="S347" s="855"/>
      <c r="T347" s="855"/>
      <c r="U347" s="855"/>
      <c r="V347" s="855"/>
      <c r="W347" s="855"/>
      <c r="X347" s="855"/>
    </row>
    <row r="348" spans="1:24" s="7" customFormat="1">
      <c r="A348" s="3"/>
      <c r="B348" s="4"/>
      <c r="C348" s="131"/>
      <c r="D348" s="132"/>
      <c r="E348" s="855"/>
      <c r="F348" s="855"/>
      <c r="G348" s="855"/>
      <c r="H348" s="855"/>
      <c r="I348" s="855"/>
      <c r="J348" s="855"/>
      <c r="K348" s="855"/>
      <c r="L348" s="855"/>
      <c r="M348" s="855"/>
      <c r="N348" s="855"/>
      <c r="O348" s="855"/>
      <c r="P348" s="855"/>
      <c r="Q348" s="855"/>
      <c r="R348" s="855"/>
      <c r="S348" s="855"/>
      <c r="T348" s="855"/>
      <c r="U348" s="855"/>
      <c r="V348" s="855"/>
      <c r="W348" s="855"/>
      <c r="X348" s="855"/>
    </row>
    <row r="349" spans="1:24" s="7" customFormat="1">
      <c r="A349" s="3"/>
      <c r="B349" s="4"/>
      <c r="C349" s="131"/>
      <c r="D349" s="132"/>
      <c r="E349" s="855"/>
      <c r="F349" s="855"/>
      <c r="G349" s="855"/>
      <c r="H349" s="855"/>
      <c r="I349" s="855"/>
      <c r="J349" s="855"/>
      <c r="K349" s="855"/>
      <c r="L349" s="855"/>
      <c r="M349" s="855"/>
      <c r="N349" s="855"/>
      <c r="O349" s="855"/>
      <c r="P349" s="855"/>
      <c r="Q349" s="855"/>
      <c r="R349" s="855"/>
      <c r="S349" s="855"/>
      <c r="T349" s="855"/>
      <c r="U349" s="855"/>
      <c r="V349" s="855"/>
      <c r="W349" s="855"/>
      <c r="X349" s="855"/>
    </row>
    <row r="350" spans="1:24" s="7" customFormat="1">
      <c r="A350" s="3"/>
      <c r="B350" s="4"/>
      <c r="C350" s="131"/>
      <c r="D350" s="132"/>
      <c r="E350" s="855"/>
      <c r="F350" s="855"/>
      <c r="G350" s="855"/>
      <c r="H350" s="855"/>
      <c r="I350" s="855"/>
      <c r="J350" s="855"/>
      <c r="K350" s="855"/>
      <c r="L350" s="855"/>
      <c r="M350" s="855"/>
      <c r="N350" s="855"/>
      <c r="O350" s="855"/>
      <c r="P350" s="855"/>
      <c r="Q350" s="855"/>
      <c r="R350" s="855"/>
      <c r="S350" s="855"/>
      <c r="T350" s="855"/>
      <c r="U350" s="855"/>
      <c r="V350" s="855"/>
      <c r="W350" s="855"/>
      <c r="X350" s="855"/>
    </row>
    <row r="351" spans="1:24" s="7" customFormat="1" ht="26.25" customHeight="1">
      <c r="A351" s="3"/>
      <c r="B351" s="5"/>
      <c r="C351" s="131"/>
      <c r="D351" s="132"/>
      <c r="E351" s="855"/>
      <c r="F351" s="855"/>
      <c r="G351" s="855"/>
      <c r="H351" s="855"/>
      <c r="I351" s="855"/>
      <c r="J351" s="855"/>
      <c r="K351" s="855"/>
      <c r="L351" s="855"/>
      <c r="M351" s="855"/>
      <c r="N351" s="855"/>
      <c r="O351" s="855"/>
      <c r="P351" s="855"/>
      <c r="Q351" s="855"/>
      <c r="R351" s="855"/>
      <c r="S351" s="855"/>
      <c r="T351" s="855"/>
      <c r="U351" s="855"/>
      <c r="V351" s="855"/>
      <c r="W351" s="855"/>
      <c r="X351" s="855"/>
    </row>
    <row r="352" spans="1:24" s="7" customFormat="1" ht="26.25" customHeight="1">
      <c r="A352" s="3"/>
      <c r="B352" s="5"/>
      <c r="C352" s="131"/>
      <c r="D352" s="132"/>
      <c r="E352" s="855"/>
      <c r="F352" s="855"/>
      <c r="G352" s="855"/>
      <c r="H352" s="855"/>
      <c r="I352" s="855"/>
      <c r="J352" s="855"/>
      <c r="K352" s="855"/>
      <c r="L352" s="855"/>
      <c r="M352" s="855"/>
      <c r="N352" s="855"/>
      <c r="O352" s="855"/>
      <c r="P352" s="855"/>
      <c r="Q352" s="855"/>
      <c r="R352" s="855"/>
      <c r="S352" s="855"/>
      <c r="T352" s="855"/>
      <c r="U352" s="855"/>
      <c r="V352" s="855"/>
      <c r="W352" s="855"/>
      <c r="X352" s="855"/>
    </row>
    <row r="353" spans="1:24" s="7" customFormat="1" ht="26.25" customHeight="1">
      <c r="A353" s="3"/>
      <c r="B353" s="5"/>
      <c r="C353" s="131"/>
      <c r="D353" s="132"/>
      <c r="E353" s="855"/>
      <c r="F353" s="855"/>
      <c r="G353" s="855"/>
      <c r="H353" s="855"/>
      <c r="I353" s="855"/>
      <c r="J353" s="855"/>
      <c r="K353" s="855"/>
      <c r="L353" s="855"/>
      <c r="M353" s="855"/>
      <c r="N353" s="855"/>
      <c r="O353" s="855"/>
      <c r="P353" s="855"/>
      <c r="Q353" s="855"/>
      <c r="R353" s="855"/>
      <c r="S353" s="855"/>
      <c r="T353" s="855"/>
      <c r="U353" s="855"/>
      <c r="V353" s="855"/>
      <c r="W353" s="855"/>
      <c r="X353" s="855"/>
    </row>
    <row r="354" spans="1:24" s="7" customFormat="1" ht="26.25" customHeight="1">
      <c r="A354" s="3"/>
      <c r="B354" s="5"/>
      <c r="C354" s="131"/>
      <c r="D354" s="132"/>
      <c r="E354" s="855"/>
      <c r="F354" s="855"/>
      <c r="G354" s="855"/>
      <c r="H354" s="855"/>
      <c r="I354" s="855"/>
      <c r="J354" s="855"/>
      <c r="K354" s="855"/>
      <c r="L354" s="855"/>
      <c r="M354" s="855"/>
      <c r="N354" s="855"/>
      <c r="O354" s="855"/>
      <c r="P354" s="855"/>
      <c r="Q354" s="855"/>
      <c r="R354" s="855"/>
      <c r="S354" s="855"/>
      <c r="T354" s="855"/>
      <c r="U354" s="855"/>
      <c r="V354" s="855"/>
      <c r="W354" s="855"/>
      <c r="X354" s="855"/>
    </row>
    <row r="355" spans="1:24" s="7" customFormat="1" ht="26.25" customHeight="1">
      <c r="A355" s="3"/>
      <c r="B355" s="5"/>
      <c r="C355" s="131"/>
      <c r="D355" s="132"/>
      <c r="E355" s="855"/>
      <c r="F355" s="855"/>
      <c r="G355" s="855"/>
      <c r="H355" s="855"/>
      <c r="I355" s="855"/>
      <c r="J355" s="855"/>
      <c r="K355" s="855"/>
      <c r="L355" s="855"/>
      <c r="M355" s="855"/>
      <c r="N355" s="855"/>
      <c r="O355" s="855"/>
      <c r="P355" s="855"/>
      <c r="Q355" s="855"/>
      <c r="R355" s="855"/>
      <c r="S355" s="855"/>
      <c r="T355" s="855"/>
      <c r="U355" s="855"/>
      <c r="V355" s="855"/>
      <c r="W355" s="855"/>
      <c r="X355" s="855"/>
    </row>
    <row r="356" spans="1:24" s="7" customFormat="1" ht="26.25" customHeight="1">
      <c r="A356" s="3"/>
      <c r="B356" s="5"/>
      <c r="C356" s="131"/>
      <c r="D356" s="132"/>
      <c r="E356" s="855"/>
      <c r="F356" s="855"/>
      <c r="G356" s="855"/>
      <c r="H356" s="855"/>
      <c r="I356" s="855"/>
      <c r="J356" s="855"/>
      <c r="K356" s="855"/>
      <c r="L356" s="855"/>
      <c r="M356" s="855"/>
      <c r="N356" s="855"/>
      <c r="O356" s="855"/>
      <c r="P356" s="855"/>
      <c r="Q356" s="855"/>
      <c r="R356" s="855"/>
      <c r="S356" s="855"/>
      <c r="T356" s="855"/>
      <c r="U356" s="855"/>
      <c r="V356" s="855"/>
      <c r="W356" s="855"/>
      <c r="X356" s="855"/>
    </row>
    <row r="357" spans="1:24" s="7" customFormat="1" ht="26.25" customHeight="1">
      <c r="A357" s="3"/>
      <c r="B357" s="5"/>
      <c r="C357" s="131"/>
      <c r="D357" s="132"/>
      <c r="E357" s="855"/>
      <c r="F357" s="855"/>
      <c r="G357" s="855"/>
      <c r="H357" s="855"/>
      <c r="I357" s="855"/>
      <c r="J357" s="855"/>
      <c r="K357" s="855"/>
      <c r="L357" s="855"/>
      <c r="M357" s="855"/>
      <c r="N357" s="855"/>
      <c r="O357" s="855"/>
      <c r="P357" s="855"/>
      <c r="Q357" s="855"/>
      <c r="R357" s="855"/>
      <c r="S357" s="855"/>
      <c r="T357" s="855"/>
      <c r="U357" s="855"/>
      <c r="V357" s="855"/>
      <c r="W357" s="855"/>
      <c r="X357" s="855"/>
    </row>
    <row r="358" spans="1:24" s="7" customFormat="1" ht="26.25" customHeight="1">
      <c r="A358" s="3"/>
      <c r="B358" s="5"/>
      <c r="C358" s="131"/>
      <c r="D358" s="132"/>
      <c r="E358" s="855"/>
      <c r="F358" s="855"/>
      <c r="G358" s="855"/>
      <c r="H358" s="855"/>
      <c r="I358" s="855"/>
      <c r="J358" s="855"/>
      <c r="K358" s="855"/>
      <c r="L358" s="855"/>
      <c r="M358" s="855"/>
      <c r="N358" s="855"/>
      <c r="O358" s="855"/>
      <c r="P358" s="855"/>
      <c r="Q358" s="855"/>
      <c r="R358" s="855"/>
      <c r="S358" s="855"/>
      <c r="T358" s="855"/>
      <c r="U358" s="855"/>
      <c r="V358" s="855"/>
      <c r="W358" s="855"/>
      <c r="X358" s="855"/>
    </row>
    <row r="359" spans="1:24" s="7" customFormat="1" ht="26.25" customHeight="1">
      <c r="A359" s="3"/>
      <c r="B359" s="5"/>
      <c r="C359" s="131"/>
      <c r="D359" s="132"/>
      <c r="E359" s="855"/>
      <c r="F359" s="855"/>
      <c r="G359" s="855"/>
      <c r="H359" s="855"/>
      <c r="I359" s="855"/>
      <c r="J359" s="855"/>
      <c r="K359" s="855"/>
      <c r="L359" s="855"/>
      <c r="M359" s="855"/>
      <c r="N359" s="855"/>
      <c r="O359" s="855"/>
      <c r="P359" s="855"/>
      <c r="Q359" s="855"/>
      <c r="R359" s="855"/>
      <c r="S359" s="855"/>
      <c r="T359" s="855"/>
      <c r="U359" s="855"/>
      <c r="V359" s="855"/>
      <c r="W359" s="855"/>
      <c r="X359" s="855"/>
    </row>
    <row r="360" spans="1:24" s="7" customFormat="1" ht="26.25" customHeight="1">
      <c r="A360" s="3"/>
      <c r="B360" s="5"/>
      <c r="C360" s="131"/>
      <c r="D360" s="132"/>
      <c r="E360" s="855"/>
      <c r="F360" s="855"/>
      <c r="G360" s="855"/>
      <c r="H360" s="855"/>
      <c r="I360" s="855"/>
      <c r="J360" s="855"/>
      <c r="K360" s="855"/>
      <c r="L360" s="855"/>
      <c r="M360" s="855"/>
      <c r="N360" s="855"/>
      <c r="O360" s="855"/>
      <c r="P360" s="855"/>
      <c r="Q360" s="855"/>
      <c r="R360" s="855"/>
      <c r="S360" s="855"/>
      <c r="T360" s="855"/>
      <c r="U360" s="855"/>
      <c r="V360" s="855"/>
      <c r="W360" s="855"/>
      <c r="X360" s="855"/>
    </row>
    <row r="361" spans="1:24" s="7" customFormat="1" ht="34.5" customHeight="1">
      <c r="A361" s="855"/>
      <c r="B361" s="855"/>
      <c r="C361" s="132"/>
      <c r="D361" s="132"/>
      <c r="E361" s="855"/>
      <c r="F361" s="855"/>
      <c r="G361" s="855"/>
      <c r="H361" s="855"/>
      <c r="I361" s="855"/>
      <c r="J361" s="855"/>
      <c r="K361" s="855"/>
      <c r="L361" s="855"/>
      <c r="M361" s="855"/>
      <c r="N361" s="855"/>
      <c r="O361" s="855"/>
      <c r="P361" s="855"/>
      <c r="Q361" s="855"/>
      <c r="R361" s="855"/>
      <c r="S361" s="855"/>
      <c r="T361" s="855"/>
      <c r="U361" s="855"/>
      <c r="V361" s="855"/>
      <c r="W361" s="855"/>
      <c r="X361" s="855"/>
    </row>
  </sheetData>
  <mergeCells count="10">
    <mergeCell ref="E264:Z264"/>
    <mergeCell ref="E265:Z265"/>
    <mergeCell ref="E266:Z266"/>
    <mergeCell ref="F180:N180"/>
    <mergeCell ref="A1:X1"/>
    <mergeCell ref="A2:A3"/>
    <mergeCell ref="D2:D3"/>
    <mergeCell ref="E2:N2"/>
    <mergeCell ref="O2:X2"/>
    <mergeCell ref="E73:N73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BX188"/>
  <sheetViews>
    <sheetView showWhiteSpace="0" view="pageBreakPreview" zoomScale="130" zoomScaleNormal="85" zoomScaleSheetLayoutView="130" zoomScalePageLayoutView="13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D136" sqref="D136"/>
    </sheetView>
  </sheetViews>
  <sheetFormatPr defaultColWidth="9" defaultRowHeight="15.75"/>
  <cols>
    <col min="1" max="1" width="7.25" style="2" customWidth="1"/>
    <col min="2" max="2" width="32.125" style="2" customWidth="1"/>
    <col min="3" max="3" width="6.625" style="207" customWidth="1"/>
    <col min="4" max="4" width="6.875" style="2" customWidth="1"/>
    <col min="5" max="5" width="7" style="2" customWidth="1"/>
    <col min="6" max="6" width="6.625" style="2" customWidth="1"/>
    <col min="7" max="7" width="6" style="2" customWidth="1"/>
    <col min="8" max="8" width="6.375" style="2" customWidth="1"/>
    <col min="9" max="9" width="6.25" style="2" customWidth="1"/>
    <col min="10" max="10" width="6.875" style="2" customWidth="1"/>
    <col min="11" max="12" width="6.25" style="2" customWidth="1"/>
    <col min="13" max="13" width="5.75" style="2" customWidth="1"/>
    <col min="14" max="14" width="6.625" style="2" customWidth="1"/>
    <col min="15" max="15" width="5.75" style="2" customWidth="1"/>
    <col min="16" max="16" width="5.375" style="2" customWidth="1"/>
    <col min="17" max="17" width="5.5" style="2" customWidth="1"/>
    <col min="18" max="19" width="5.625" style="2" customWidth="1"/>
    <col min="20" max="20" width="5.375" style="2" customWidth="1"/>
    <col min="21" max="21" width="5.625" style="2" customWidth="1"/>
    <col min="22" max="22" width="4.875" style="2" customWidth="1"/>
    <col min="23" max="23" width="5.875" style="2" customWidth="1"/>
    <col min="24" max="24" width="5.625" style="2" customWidth="1"/>
    <col min="25" max="16384" width="9" style="1"/>
  </cols>
  <sheetData>
    <row r="1" spans="1:24" ht="18.75">
      <c r="A1" s="859" t="s">
        <v>1029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</row>
    <row r="2" spans="1:24" s="207" customFormat="1">
      <c r="A2" s="873" t="s">
        <v>927</v>
      </c>
      <c r="B2" s="581" t="s">
        <v>1</v>
      </c>
      <c r="C2" s="581" t="s">
        <v>133</v>
      </c>
      <c r="D2" s="862" t="s">
        <v>900</v>
      </c>
      <c r="E2" s="864" t="s">
        <v>3</v>
      </c>
      <c r="F2" s="865"/>
      <c r="G2" s="865"/>
      <c r="H2" s="865"/>
      <c r="I2" s="865"/>
      <c r="J2" s="865"/>
      <c r="K2" s="865"/>
      <c r="L2" s="865"/>
      <c r="M2" s="865"/>
      <c r="N2" s="865"/>
      <c r="O2" s="864" t="s">
        <v>15</v>
      </c>
      <c r="P2" s="865"/>
      <c r="Q2" s="865"/>
      <c r="R2" s="865"/>
      <c r="S2" s="865"/>
      <c r="T2" s="865"/>
      <c r="U2" s="865"/>
      <c r="V2" s="865"/>
      <c r="W2" s="865"/>
      <c r="X2" s="866"/>
    </row>
    <row r="3" spans="1:24" s="207" customFormat="1" ht="34.5" customHeight="1">
      <c r="A3" s="861"/>
      <c r="B3" s="582"/>
      <c r="C3" s="582"/>
      <c r="D3" s="863"/>
      <c r="E3" s="208" t="s">
        <v>12</v>
      </c>
      <c r="F3" s="208" t="s">
        <v>2</v>
      </c>
      <c r="G3" s="208" t="s">
        <v>10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8" t="s">
        <v>11</v>
      </c>
      <c r="O3" s="517" t="s">
        <v>13</v>
      </c>
      <c r="P3" s="517" t="s">
        <v>14</v>
      </c>
      <c r="Q3" s="517" t="s">
        <v>10</v>
      </c>
      <c r="R3" s="517" t="s">
        <v>4</v>
      </c>
      <c r="S3" s="517" t="s">
        <v>5</v>
      </c>
      <c r="T3" s="517" t="s">
        <v>6</v>
      </c>
      <c r="U3" s="517" t="s">
        <v>7</v>
      </c>
      <c r="V3" s="517" t="s">
        <v>8</v>
      </c>
      <c r="W3" s="517" t="s">
        <v>9</v>
      </c>
      <c r="X3" s="518" t="s">
        <v>11</v>
      </c>
    </row>
    <row r="4" spans="1:24" s="769" customFormat="1" ht="25.5" customHeight="1">
      <c r="A4" s="765" t="s">
        <v>550</v>
      </c>
      <c r="B4" s="766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8"/>
    </row>
    <row r="5" spans="1:24" s="677" customFormat="1" ht="19.5" customHeight="1">
      <c r="A5" s="724" t="s">
        <v>331</v>
      </c>
      <c r="B5" s="725" t="s">
        <v>556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70"/>
    </row>
    <row r="6" spans="1:24" s="656" customFormat="1" ht="31.5">
      <c r="A6" s="653" t="s">
        <v>908</v>
      </c>
      <c r="B6" s="647" t="s">
        <v>906</v>
      </c>
      <c r="C6" s="654" t="s">
        <v>542</v>
      </c>
      <c r="D6" s="654"/>
      <c r="E6" s="70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2"/>
    </row>
    <row r="7" spans="1:24" s="656" customFormat="1">
      <c r="A7" s="678" t="s">
        <v>21</v>
      </c>
      <c r="B7" s="648" t="s">
        <v>541</v>
      </c>
      <c r="C7" s="654"/>
      <c r="D7" s="771">
        <f>SUM(E7:X7)</f>
        <v>1</v>
      </c>
      <c r="E7" s="772" t="s">
        <v>658</v>
      </c>
      <c r="F7" s="772" t="s">
        <v>658</v>
      </c>
      <c r="G7" s="772" t="s">
        <v>658</v>
      </c>
      <c r="H7" s="772" t="s">
        <v>658</v>
      </c>
      <c r="I7" s="772" t="s">
        <v>658</v>
      </c>
      <c r="J7" s="772" t="s">
        <v>658</v>
      </c>
      <c r="K7" s="772" t="s">
        <v>658</v>
      </c>
      <c r="L7" s="772" t="s">
        <v>658</v>
      </c>
      <c r="M7" s="772" t="s">
        <v>658</v>
      </c>
      <c r="N7" s="772" t="s">
        <v>658</v>
      </c>
      <c r="O7" s="772">
        <v>1</v>
      </c>
      <c r="P7" s="772" t="s">
        <v>658</v>
      </c>
      <c r="Q7" s="772" t="s">
        <v>658</v>
      </c>
      <c r="R7" s="772" t="s">
        <v>658</v>
      </c>
      <c r="S7" s="772" t="s">
        <v>658</v>
      </c>
      <c r="T7" s="772" t="s">
        <v>658</v>
      </c>
      <c r="U7" s="772" t="s">
        <v>658</v>
      </c>
      <c r="V7" s="772" t="s">
        <v>658</v>
      </c>
      <c r="W7" s="772" t="s">
        <v>658</v>
      </c>
      <c r="X7" s="773" t="s">
        <v>658</v>
      </c>
    </row>
    <row r="8" spans="1:24" s="656" customFormat="1" ht="31.5">
      <c r="A8" s="678" t="s">
        <v>22</v>
      </c>
      <c r="B8" s="648" t="s">
        <v>907</v>
      </c>
      <c r="C8" s="654"/>
      <c r="D8" s="771">
        <f>SUM(E8:X8)</f>
        <v>1</v>
      </c>
      <c r="E8" s="772" t="s">
        <v>658</v>
      </c>
      <c r="F8" s="772" t="s">
        <v>658</v>
      </c>
      <c r="G8" s="772" t="s">
        <v>658</v>
      </c>
      <c r="H8" s="772" t="s">
        <v>658</v>
      </c>
      <c r="I8" s="772" t="s">
        <v>658</v>
      </c>
      <c r="J8" s="772" t="s">
        <v>658</v>
      </c>
      <c r="K8" s="772" t="s">
        <v>658</v>
      </c>
      <c r="L8" s="772" t="s">
        <v>658</v>
      </c>
      <c r="M8" s="772" t="s">
        <v>658</v>
      </c>
      <c r="N8" s="772" t="s">
        <v>658</v>
      </c>
      <c r="O8" s="772">
        <v>1</v>
      </c>
      <c r="P8" s="772" t="s">
        <v>658</v>
      </c>
      <c r="Q8" s="772" t="s">
        <v>658</v>
      </c>
      <c r="R8" s="772" t="s">
        <v>658</v>
      </c>
      <c r="S8" s="772" t="s">
        <v>658</v>
      </c>
      <c r="T8" s="772" t="s">
        <v>658</v>
      </c>
      <c r="U8" s="772" t="s">
        <v>658</v>
      </c>
      <c r="V8" s="772" t="s">
        <v>658</v>
      </c>
      <c r="W8" s="772" t="s">
        <v>658</v>
      </c>
      <c r="X8" s="773" t="s">
        <v>658</v>
      </c>
    </row>
    <row r="9" spans="1:24" s="656" customFormat="1" ht="18.75">
      <c r="A9" s="806" t="s">
        <v>332</v>
      </c>
      <c r="B9" s="807" t="s">
        <v>555</v>
      </c>
      <c r="C9" s="808"/>
      <c r="D9" s="763"/>
      <c r="E9" s="809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4"/>
    </row>
    <row r="10" spans="1:24" s="656" customFormat="1" ht="31.5">
      <c r="A10" s="653" t="s">
        <v>894</v>
      </c>
      <c r="B10" s="647" t="s">
        <v>543</v>
      </c>
      <c r="C10" s="654" t="s">
        <v>274</v>
      </c>
      <c r="D10" s="671" t="s">
        <v>150</v>
      </c>
      <c r="E10" s="70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2"/>
    </row>
    <row r="11" spans="1:24" s="656" customFormat="1" ht="18.75" customHeight="1">
      <c r="A11" s="660" t="s">
        <v>147</v>
      </c>
      <c r="B11" s="648" t="s">
        <v>544</v>
      </c>
      <c r="C11" s="654" t="s">
        <v>16</v>
      </c>
      <c r="D11" s="687" t="s">
        <v>174</v>
      </c>
      <c r="E11" s="687" t="s">
        <v>174</v>
      </c>
      <c r="F11" s="687" t="s">
        <v>174</v>
      </c>
      <c r="G11" s="687" t="s">
        <v>174</v>
      </c>
      <c r="H11" s="687" t="s">
        <v>174</v>
      </c>
      <c r="I11" s="687" t="s">
        <v>174</v>
      </c>
      <c r="J11" s="687" t="s">
        <v>174</v>
      </c>
      <c r="K11" s="687" t="s">
        <v>174</v>
      </c>
      <c r="L11" s="687" t="s">
        <v>174</v>
      </c>
      <c r="M11" s="687" t="s">
        <v>174</v>
      </c>
      <c r="N11" s="687" t="s">
        <v>174</v>
      </c>
      <c r="O11" s="687" t="s">
        <v>174</v>
      </c>
      <c r="P11" s="687" t="s">
        <v>174</v>
      </c>
      <c r="Q11" s="687" t="s">
        <v>174</v>
      </c>
      <c r="R11" s="687" t="s">
        <v>174</v>
      </c>
      <c r="S11" s="687" t="s">
        <v>174</v>
      </c>
      <c r="T11" s="687" t="s">
        <v>174</v>
      </c>
      <c r="U11" s="687" t="s">
        <v>174</v>
      </c>
      <c r="V11" s="687" t="s">
        <v>174</v>
      </c>
      <c r="W11" s="687" t="s">
        <v>174</v>
      </c>
      <c r="X11" s="688" t="s">
        <v>174</v>
      </c>
    </row>
    <row r="12" spans="1:24" s="656" customFormat="1" ht="47.25" customHeight="1">
      <c r="A12" s="660" t="s">
        <v>148</v>
      </c>
      <c r="B12" s="648" t="s">
        <v>545</v>
      </c>
      <c r="C12" s="654" t="s">
        <v>16</v>
      </c>
      <c r="D12" s="687" t="s">
        <v>174</v>
      </c>
      <c r="E12" s="687" t="s">
        <v>174</v>
      </c>
      <c r="F12" s="687" t="s">
        <v>174</v>
      </c>
      <c r="G12" s="687" t="s">
        <v>174</v>
      </c>
      <c r="H12" s="687" t="s">
        <v>174</v>
      </c>
      <c r="I12" s="687" t="s">
        <v>174</v>
      </c>
      <c r="J12" s="687" t="s">
        <v>174</v>
      </c>
      <c r="K12" s="687" t="s">
        <v>174</v>
      </c>
      <c r="L12" s="687" t="s">
        <v>174</v>
      </c>
      <c r="M12" s="687" t="s">
        <v>174</v>
      </c>
      <c r="N12" s="687" t="s">
        <v>174</v>
      </c>
      <c r="O12" s="687" t="s">
        <v>174</v>
      </c>
      <c r="P12" s="687" t="s">
        <v>174</v>
      </c>
      <c r="Q12" s="687" t="s">
        <v>174</v>
      </c>
      <c r="R12" s="687" t="s">
        <v>174</v>
      </c>
      <c r="S12" s="687" t="s">
        <v>174</v>
      </c>
      <c r="T12" s="687" t="s">
        <v>174</v>
      </c>
      <c r="U12" s="687" t="s">
        <v>174</v>
      </c>
      <c r="V12" s="687" t="s">
        <v>174</v>
      </c>
      <c r="W12" s="687" t="s">
        <v>174</v>
      </c>
      <c r="X12" s="688" t="s">
        <v>174</v>
      </c>
    </row>
    <row r="13" spans="1:24" s="656" customFormat="1" ht="31.5">
      <c r="A13" s="660" t="s">
        <v>149</v>
      </c>
      <c r="B13" s="648" t="s">
        <v>659</v>
      </c>
      <c r="C13" s="654" t="s">
        <v>16</v>
      </c>
      <c r="D13" s="687" t="s">
        <v>655</v>
      </c>
      <c r="E13" s="687" t="s">
        <v>655</v>
      </c>
      <c r="F13" s="687" t="s">
        <v>655</v>
      </c>
      <c r="G13" s="687" t="s">
        <v>655</v>
      </c>
      <c r="H13" s="687" t="s">
        <v>655</v>
      </c>
      <c r="I13" s="687" t="s">
        <v>655</v>
      </c>
      <c r="J13" s="687" t="s">
        <v>655</v>
      </c>
      <c r="K13" s="687" t="s">
        <v>655</v>
      </c>
      <c r="L13" s="687" t="s">
        <v>655</v>
      </c>
      <c r="M13" s="687" t="s">
        <v>655</v>
      </c>
      <c r="N13" s="687" t="s">
        <v>655</v>
      </c>
      <c r="O13" s="687" t="s">
        <v>655</v>
      </c>
      <c r="P13" s="687" t="s">
        <v>655</v>
      </c>
      <c r="Q13" s="687" t="s">
        <v>655</v>
      </c>
      <c r="R13" s="687" t="s">
        <v>655</v>
      </c>
      <c r="S13" s="687" t="s">
        <v>655</v>
      </c>
      <c r="T13" s="687" t="s">
        <v>655</v>
      </c>
      <c r="U13" s="687" t="s">
        <v>655</v>
      </c>
      <c r="V13" s="687" t="s">
        <v>655</v>
      </c>
      <c r="W13" s="687" t="s">
        <v>655</v>
      </c>
      <c r="X13" s="688" t="s">
        <v>655</v>
      </c>
    </row>
    <row r="14" spans="1:24" s="656" customFormat="1" ht="31.5">
      <c r="A14" s="660" t="s">
        <v>150</v>
      </c>
      <c r="B14" s="648" t="s">
        <v>546</v>
      </c>
      <c r="C14" s="654" t="s">
        <v>16</v>
      </c>
      <c r="D14" s="687" t="s">
        <v>174</v>
      </c>
      <c r="E14" s="687" t="s">
        <v>174</v>
      </c>
      <c r="F14" s="687" t="s">
        <v>174</v>
      </c>
      <c r="G14" s="687" t="s">
        <v>174</v>
      </c>
      <c r="H14" s="687" t="s">
        <v>174</v>
      </c>
      <c r="I14" s="687" t="s">
        <v>174</v>
      </c>
      <c r="J14" s="687" t="s">
        <v>174</v>
      </c>
      <c r="K14" s="687" t="s">
        <v>174</v>
      </c>
      <c r="L14" s="687" t="s">
        <v>174</v>
      </c>
      <c r="M14" s="687" t="s">
        <v>174</v>
      </c>
      <c r="N14" s="687" t="s">
        <v>174</v>
      </c>
      <c r="O14" s="687" t="s">
        <v>174</v>
      </c>
      <c r="P14" s="687" t="s">
        <v>174</v>
      </c>
      <c r="Q14" s="687" t="s">
        <v>174</v>
      </c>
      <c r="R14" s="687" t="s">
        <v>174</v>
      </c>
      <c r="S14" s="687" t="s">
        <v>174</v>
      </c>
      <c r="T14" s="687" t="s">
        <v>174</v>
      </c>
      <c r="U14" s="687" t="s">
        <v>174</v>
      </c>
      <c r="V14" s="687" t="s">
        <v>174</v>
      </c>
      <c r="W14" s="687" t="s">
        <v>174</v>
      </c>
      <c r="X14" s="688" t="s">
        <v>174</v>
      </c>
    </row>
    <row r="15" spans="1:24" s="656" customFormat="1" ht="31.5">
      <c r="A15" s="660" t="s">
        <v>151</v>
      </c>
      <c r="B15" s="648" t="s">
        <v>660</v>
      </c>
      <c r="C15" s="654" t="s">
        <v>16</v>
      </c>
      <c r="D15" s="687" t="s">
        <v>656</v>
      </c>
      <c r="E15" s="687" t="s">
        <v>656</v>
      </c>
      <c r="F15" s="687" t="s">
        <v>656</v>
      </c>
      <c r="G15" s="687" t="s">
        <v>656</v>
      </c>
      <c r="H15" s="687" t="s">
        <v>656</v>
      </c>
      <c r="I15" s="687" t="s">
        <v>656</v>
      </c>
      <c r="J15" s="687" t="s">
        <v>656</v>
      </c>
      <c r="K15" s="687" t="s">
        <v>656</v>
      </c>
      <c r="L15" s="687" t="s">
        <v>656</v>
      </c>
      <c r="M15" s="687" t="s">
        <v>656</v>
      </c>
      <c r="N15" s="687" t="s">
        <v>656</v>
      </c>
      <c r="O15" s="687" t="s">
        <v>656</v>
      </c>
      <c r="P15" s="687" t="s">
        <v>656</v>
      </c>
      <c r="Q15" s="687" t="s">
        <v>656</v>
      </c>
      <c r="R15" s="687" t="s">
        <v>656</v>
      </c>
      <c r="S15" s="687" t="s">
        <v>656</v>
      </c>
      <c r="T15" s="687" t="s">
        <v>656</v>
      </c>
      <c r="U15" s="687" t="s">
        <v>656</v>
      </c>
      <c r="V15" s="687" t="s">
        <v>656</v>
      </c>
      <c r="W15" s="687" t="s">
        <v>656</v>
      </c>
      <c r="X15" s="687" t="s">
        <v>656</v>
      </c>
    </row>
    <row r="16" spans="1:24" ht="21" customHeight="1">
      <c r="A16" s="275" t="s">
        <v>333</v>
      </c>
      <c r="B16" s="276" t="s">
        <v>643</v>
      </c>
      <c r="C16" s="262"/>
      <c r="D16" s="235"/>
      <c r="E16" s="263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6"/>
    </row>
    <row r="17" spans="1:25" ht="33.75" customHeight="1">
      <c r="A17" s="264" t="s">
        <v>909</v>
      </c>
      <c r="B17" s="587" t="s">
        <v>917</v>
      </c>
      <c r="C17" s="20" t="s">
        <v>918</v>
      </c>
      <c r="D17" s="382">
        <f>D19*100/D18</f>
        <v>1.4953599001793652</v>
      </c>
      <c r="E17" s="382">
        <f t="shared" ref="E17:X17" si="0">E19*100/E18</f>
        <v>1.9936204146730463</v>
      </c>
      <c r="F17" s="382">
        <f t="shared" si="0"/>
        <v>1.7073170731707317</v>
      </c>
      <c r="G17" s="382">
        <f t="shared" si="0"/>
        <v>2.2321428571428572</v>
      </c>
      <c r="H17" s="382">
        <f t="shared" si="0"/>
        <v>2.6262626262626263</v>
      </c>
      <c r="I17" s="382">
        <f t="shared" si="0"/>
        <v>2.0588235294117645</v>
      </c>
      <c r="J17" s="382">
        <f t="shared" si="0"/>
        <v>2.0168067226890756</v>
      </c>
      <c r="K17" s="382">
        <f t="shared" si="0"/>
        <v>0.64239828693790146</v>
      </c>
      <c r="L17" s="382">
        <f t="shared" si="0"/>
        <v>1.5060240963855422</v>
      </c>
      <c r="M17" s="382">
        <f t="shared" si="0"/>
        <v>4.86322188449848</v>
      </c>
      <c r="N17" s="382">
        <f t="shared" si="0"/>
        <v>2.7004219409282699</v>
      </c>
      <c r="O17" s="382">
        <f t="shared" si="0"/>
        <v>1.9791666666666667</v>
      </c>
      <c r="P17" s="382">
        <f t="shared" si="0"/>
        <v>1.6814635458703255</v>
      </c>
      <c r="Q17" s="382">
        <f t="shared" si="0"/>
        <v>1.5431472081218274</v>
      </c>
      <c r="R17" s="382">
        <f t="shared" si="0"/>
        <v>5.1918735891647856</v>
      </c>
      <c r="S17" s="382">
        <f t="shared" si="0"/>
        <v>1.8666666666666667</v>
      </c>
      <c r="T17" s="382">
        <f t="shared" si="0"/>
        <v>0.48076923076923078</v>
      </c>
      <c r="U17" s="382">
        <f t="shared" si="0"/>
        <v>0.57600801402454294</v>
      </c>
      <c r="V17" s="382">
        <f t="shared" si="0"/>
        <v>1.0245901639344261</v>
      </c>
      <c r="W17" s="382">
        <f t="shared" si="0"/>
        <v>0.70229530661185335</v>
      </c>
      <c r="X17" s="382">
        <f t="shared" si="0"/>
        <v>0.84993359893758302</v>
      </c>
    </row>
    <row r="18" spans="1:25" ht="63">
      <c r="A18" s="13" t="s">
        <v>21</v>
      </c>
      <c r="B18" s="586" t="s">
        <v>913</v>
      </c>
      <c r="C18" s="20"/>
      <c r="D18" s="354">
        <f>SUM(E18:X18)</f>
        <v>51292</v>
      </c>
      <c r="E18" s="387">
        <v>1254</v>
      </c>
      <c r="F18" s="387">
        <v>1640</v>
      </c>
      <c r="G18" s="387">
        <v>1120</v>
      </c>
      <c r="H18" s="387">
        <v>495</v>
      </c>
      <c r="I18" s="387">
        <v>1360</v>
      </c>
      <c r="J18" s="387">
        <v>595</v>
      </c>
      <c r="K18" s="387">
        <v>934</v>
      </c>
      <c r="L18" s="387">
        <v>996</v>
      </c>
      <c r="M18" s="387">
        <v>658</v>
      </c>
      <c r="N18" s="387">
        <v>1185</v>
      </c>
      <c r="O18" s="387">
        <v>960</v>
      </c>
      <c r="P18" s="387">
        <v>7434</v>
      </c>
      <c r="Q18" s="387">
        <v>4925</v>
      </c>
      <c r="R18" s="387">
        <v>2658</v>
      </c>
      <c r="S18" s="387">
        <v>2250</v>
      </c>
      <c r="T18" s="387">
        <v>7280</v>
      </c>
      <c r="U18" s="387">
        <v>3993</v>
      </c>
      <c r="V18" s="387">
        <v>1952</v>
      </c>
      <c r="W18" s="387">
        <v>5838</v>
      </c>
      <c r="X18" s="387">
        <v>3765</v>
      </c>
      <c r="Y18" s="802"/>
    </row>
    <row r="19" spans="1:25" ht="51.75" customHeight="1">
      <c r="A19" s="13" t="s">
        <v>22</v>
      </c>
      <c r="B19" s="586" t="s">
        <v>910</v>
      </c>
      <c r="C19" s="20"/>
      <c r="D19" s="354">
        <f>SUM(E19:X19)</f>
        <v>767</v>
      </c>
      <c r="E19" s="387">
        <v>25</v>
      </c>
      <c r="F19" s="387">
        <v>28</v>
      </c>
      <c r="G19" s="387">
        <v>25</v>
      </c>
      <c r="H19" s="387">
        <v>13</v>
      </c>
      <c r="I19" s="387">
        <v>28</v>
      </c>
      <c r="J19" s="387">
        <v>12</v>
      </c>
      <c r="K19" s="387">
        <v>6</v>
      </c>
      <c r="L19" s="387">
        <v>15</v>
      </c>
      <c r="M19" s="387">
        <v>32</v>
      </c>
      <c r="N19" s="387">
        <v>32</v>
      </c>
      <c r="O19" s="387">
        <v>19</v>
      </c>
      <c r="P19" s="387">
        <v>125</v>
      </c>
      <c r="Q19" s="387">
        <v>76</v>
      </c>
      <c r="R19" s="387">
        <v>138</v>
      </c>
      <c r="S19" s="387">
        <v>42</v>
      </c>
      <c r="T19" s="387">
        <v>35</v>
      </c>
      <c r="U19" s="387">
        <v>23</v>
      </c>
      <c r="V19" s="387">
        <v>20</v>
      </c>
      <c r="W19" s="387">
        <v>41</v>
      </c>
      <c r="X19" s="387">
        <v>32</v>
      </c>
      <c r="Y19" s="802"/>
    </row>
    <row r="20" spans="1:25" s="207" customFormat="1" ht="47.25">
      <c r="A20" s="588">
        <v>4</v>
      </c>
      <c r="B20" s="587" t="s">
        <v>914</v>
      </c>
      <c r="C20" s="20" t="s">
        <v>896</v>
      </c>
      <c r="D20" s="20"/>
      <c r="E20" s="26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68"/>
    </row>
    <row r="21" spans="1:25" ht="47.25">
      <c r="A21" s="13" t="s">
        <v>21</v>
      </c>
      <c r="B21" s="586" t="s">
        <v>912</v>
      </c>
      <c r="C21" s="20"/>
      <c r="D21" s="8"/>
      <c r="E21" s="8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4"/>
    </row>
    <row r="22" spans="1:25" ht="78.75" customHeight="1">
      <c r="A22" s="13" t="s">
        <v>22</v>
      </c>
      <c r="B22" s="586" t="s">
        <v>911</v>
      </c>
      <c r="C22" s="20"/>
      <c r="D22" s="8"/>
      <c r="E22" s="8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4"/>
    </row>
    <row r="23" spans="1:25" s="656" customFormat="1" ht="31.5">
      <c r="A23" s="805">
        <v>5</v>
      </c>
      <c r="B23" s="793" t="s">
        <v>915</v>
      </c>
      <c r="C23" s="654"/>
      <c r="D23" s="671"/>
      <c r="E23" s="70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2"/>
    </row>
    <row r="24" spans="1:25" s="656" customFormat="1" ht="31.5">
      <c r="A24" s="804">
        <v>5.0999999999999996</v>
      </c>
      <c r="B24" s="793" t="s">
        <v>916</v>
      </c>
      <c r="C24" s="654" t="s">
        <v>38</v>
      </c>
      <c r="D24" s="748">
        <f>D26*100/D25</f>
        <v>91.021823706964099</v>
      </c>
      <c r="E24" s="748">
        <f t="shared" ref="E24:X24" si="1">E26*100/E25</f>
        <v>87.731862780204821</v>
      </c>
      <c r="F24" s="748">
        <f t="shared" si="1"/>
        <v>90.083033056556474</v>
      </c>
      <c r="G24" s="748">
        <f t="shared" si="1"/>
        <v>87.727272727272734</v>
      </c>
      <c r="H24" s="748">
        <f t="shared" si="1"/>
        <v>90.040505122706691</v>
      </c>
      <c r="I24" s="748">
        <f t="shared" si="1"/>
        <v>88.358256954494294</v>
      </c>
      <c r="J24" s="748">
        <f t="shared" si="1"/>
        <v>87.911815704731239</v>
      </c>
      <c r="K24" s="748">
        <f t="shared" si="1"/>
        <v>89.307555730913393</v>
      </c>
      <c r="L24" s="748">
        <f t="shared" si="1"/>
        <v>91.204397801099446</v>
      </c>
      <c r="M24" s="748">
        <f t="shared" si="1"/>
        <v>97.619455386196265</v>
      </c>
      <c r="N24" s="748">
        <f t="shared" si="1"/>
        <v>93.318520869703221</v>
      </c>
      <c r="O24" s="748">
        <f t="shared" si="1"/>
        <v>88.733316615118838</v>
      </c>
      <c r="P24" s="748">
        <f t="shared" si="1"/>
        <v>90.705574125937304</v>
      </c>
      <c r="Q24" s="748">
        <f t="shared" si="1"/>
        <v>90.233041704264579</v>
      </c>
      <c r="R24" s="748">
        <f t="shared" si="1"/>
        <v>90.29821073558648</v>
      </c>
      <c r="S24" s="748">
        <f t="shared" si="1"/>
        <v>92.374273692646767</v>
      </c>
      <c r="T24" s="748">
        <f t="shared" si="1"/>
        <v>90.767063644512746</v>
      </c>
      <c r="U24" s="748">
        <f t="shared" si="1"/>
        <v>96.29778807102339</v>
      </c>
      <c r="V24" s="748">
        <f t="shared" si="1"/>
        <v>94.366992154427948</v>
      </c>
      <c r="W24" s="748">
        <f t="shared" si="1"/>
        <v>94.368565686395144</v>
      </c>
      <c r="X24" s="748">
        <f t="shared" si="1"/>
        <v>91.197057170592146</v>
      </c>
    </row>
    <row r="25" spans="1:25" s="656" customFormat="1" ht="47.25">
      <c r="A25" s="678" t="s">
        <v>21</v>
      </c>
      <c r="B25" s="798" t="s">
        <v>919</v>
      </c>
      <c r="C25" s="654"/>
      <c r="D25" s="650">
        <f>SUM(E25:X25)</f>
        <v>440301</v>
      </c>
      <c r="E25" s="803">
        <v>13963</v>
      </c>
      <c r="F25" s="803">
        <v>6383</v>
      </c>
      <c r="G25" s="803">
        <v>11000</v>
      </c>
      <c r="H25" s="803">
        <v>4197</v>
      </c>
      <c r="I25" s="803">
        <v>6219</v>
      </c>
      <c r="J25" s="803">
        <v>4037</v>
      </c>
      <c r="K25" s="803">
        <v>5069</v>
      </c>
      <c r="L25" s="803">
        <v>6003</v>
      </c>
      <c r="M25" s="803">
        <v>5839</v>
      </c>
      <c r="N25" s="803">
        <v>6301</v>
      </c>
      <c r="O25" s="803">
        <v>71778</v>
      </c>
      <c r="P25" s="803">
        <v>55345</v>
      </c>
      <c r="Q25" s="803">
        <v>50978</v>
      </c>
      <c r="R25" s="803">
        <v>37725</v>
      </c>
      <c r="S25" s="803">
        <v>24955</v>
      </c>
      <c r="T25" s="803">
        <v>39045</v>
      </c>
      <c r="U25" s="803">
        <v>29793</v>
      </c>
      <c r="V25" s="803">
        <v>17717</v>
      </c>
      <c r="W25" s="803">
        <v>24381</v>
      </c>
      <c r="X25" s="803">
        <v>19573</v>
      </c>
    </row>
    <row r="26" spans="1:25" s="656" customFormat="1" ht="63">
      <c r="A26" s="678" t="s">
        <v>22</v>
      </c>
      <c r="B26" s="798" t="s">
        <v>923</v>
      </c>
      <c r="C26" s="654"/>
      <c r="D26" s="650">
        <f>SUM(E26:X26)</f>
        <v>400770</v>
      </c>
      <c r="E26" s="803">
        <v>12250</v>
      </c>
      <c r="F26" s="803">
        <v>5750</v>
      </c>
      <c r="G26" s="803">
        <v>9650</v>
      </c>
      <c r="H26" s="803">
        <v>3779</v>
      </c>
      <c r="I26" s="803">
        <v>5495</v>
      </c>
      <c r="J26" s="803">
        <v>3549</v>
      </c>
      <c r="K26" s="803">
        <v>4527</v>
      </c>
      <c r="L26" s="803">
        <v>5475</v>
      </c>
      <c r="M26" s="803">
        <v>5700</v>
      </c>
      <c r="N26" s="803">
        <v>5880</v>
      </c>
      <c r="O26" s="803">
        <v>63691</v>
      </c>
      <c r="P26" s="803">
        <v>50201</v>
      </c>
      <c r="Q26" s="803">
        <v>45999</v>
      </c>
      <c r="R26" s="803">
        <v>34065</v>
      </c>
      <c r="S26" s="803">
        <v>23052</v>
      </c>
      <c r="T26" s="803">
        <v>35440</v>
      </c>
      <c r="U26" s="803">
        <v>28690</v>
      </c>
      <c r="V26" s="803">
        <v>16719</v>
      </c>
      <c r="W26" s="803">
        <v>23008</v>
      </c>
      <c r="X26" s="803">
        <v>17850</v>
      </c>
    </row>
    <row r="27" spans="1:25" ht="31.5">
      <c r="A27" s="589">
        <v>5.2</v>
      </c>
      <c r="B27" s="587" t="s">
        <v>920</v>
      </c>
      <c r="C27" s="654" t="s">
        <v>38</v>
      </c>
      <c r="D27" s="748">
        <f>D29*100/D28</f>
        <v>91.60120008812153</v>
      </c>
      <c r="E27" s="748">
        <f t="shared" ref="E27:X27" si="2">E29*100/E28</f>
        <v>90.503473465587618</v>
      </c>
      <c r="F27" s="748">
        <f t="shared" si="2"/>
        <v>89.299702334325559</v>
      </c>
      <c r="G27" s="748">
        <f t="shared" si="2"/>
        <v>90.654545454545456</v>
      </c>
      <c r="H27" s="748">
        <f t="shared" si="2"/>
        <v>91.732189659280436</v>
      </c>
      <c r="I27" s="748">
        <f t="shared" si="2"/>
        <v>91.493809294098725</v>
      </c>
      <c r="J27" s="748">
        <f t="shared" si="2"/>
        <v>90.165964825365364</v>
      </c>
      <c r="K27" s="748">
        <f t="shared" si="2"/>
        <v>91.161964884592621</v>
      </c>
      <c r="L27" s="748">
        <f t="shared" si="2"/>
        <v>91.187739463601531</v>
      </c>
      <c r="M27" s="748">
        <f t="shared" si="2"/>
        <v>97.619455386196265</v>
      </c>
      <c r="N27" s="748">
        <f t="shared" si="2"/>
        <v>93.318520869703221</v>
      </c>
      <c r="O27" s="748">
        <f t="shared" si="2"/>
        <v>87.840285324194042</v>
      </c>
      <c r="P27" s="748">
        <f t="shared" si="2"/>
        <v>91.484325594001263</v>
      </c>
      <c r="Q27" s="748">
        <f t="shared" si="2"/>
        <v>91.729765781317425</v>
      </c>
      <c r="R27" s="748">
        <f t="shared" si="2"/>
        <v>91.080185553346581</v>
      </c>
      <c r="S27" s="748">
        <f t="shared" si="2"/>
        <v>92.606692045682223</v>
      </c>
      <c r="T27" s="748">
        <f t="shared" si="2"/>
        <v>90.767063644512746</v>
      </c>
      <c r="U27" s="748">
        <f t="shared" si="2"/>
        <v>96.774410096331351</v>
      </c>
      <c r="V27" s="748">
        <f t="shared" si="2"/>
        <v>94.389569340181751</v>
      </c>
      <c r="W27" s="748">
        <f t="shared" si="2"/>
        <v>94.368565686395144</v>
      </c>
      <c r="X27" s="748">
        <f t="shared" si="2"/>
        <v>93.189597915495838</v>
      </c>
    </row>
    <row r="28" spans="1:25" s="656" customFormat="1" ht="47.25">
      <c r="A28" s="678" t="s">
        <v>21</v>
      </c>
      <c r="B28" s="798" t="s">
        <v>921</v>
      </c>
      <c r="C28" s="654"/>
      <c r="D28" s="650">
        <f>SUM(E28:X28)</f>
        <v>440301</v>
      </c>
      <c r="E28" s="803">
        <v>13963</v>
      </c>
      <c r="F28" s="803">
        <v>6383</v>
      </c>
      <c r="G28" s="803">
        <v>11000</v>
      </c>
      <c r="H28" s="803">
        <v>4197</v>
      </c>
      <c r="I28" s="803">
        <v>6219</v>
      </c>
      <c r="J28" s="803">
        <v>4037</v>
      </c>
      <c r="K28" s="803">
        <v>5069</v>
      </c>
      <c r="L28" s="803">
        <v>6003</v>
      </c>
      <c r="M28" s="803">
        <v>5839</v>
      </c>
      <c r="N28" s="803">
        <v>6301</v>
      </c>
      <c r="O28" s="803">
        <v>71778</v>
      </c>
      <c r="P28" s="803">
        <v>55345</v>
      </c>
      <c r="Q28" s="803">
        <v>50978</v>
      </c>
      <c r="R28" s="803">
        <v>37725</v>
      </c>
      <c r="S28" s="803">
        <v>24955</v>
      </c>
      <c r="T28" s="803">
        <v>39045</v>
      </c>
      <c r="U28" s="803">
        <v>29793</v>
      </c>
      <c r="V28" s="803">
        <v>17717</v>
      </c>
      <c r="W28" s="803">
        <v>24381</v>
      </c>
      <c r="X28" s="803">
        <v>19573</v>
      </c>
    </row>
    <row r="29" spans="1:25" s="656" customFormat="1" ht="47.25">
      <c r="A29" s="678" t="s">
        <v>22</v>
      </c>
      <c r="B29" s="798" t="s">
        <v>922</v>
      </c>
      <c r="C29" s="654"/>
      <c r="D29" s="650">
        <f>SUM(E29:X29)</f>
        <v>403321</v>
      </c>
      <c r="E29" s="803">
        <v>12637</v>
      </c>
      <c r="F29" s="803">
        <v>5700</v>
      </c>
      <c r="G29" s="803">
        <v>9972</v>
      </c>
      <c r="H29" s="803">
        <v>3850</v>
      </c>
      <c r="I29" s="803">
        <v>5690</v>
      </c>
      <c r="J29" s="803">
        <v>3640</v>
      </c>
      <c r="K29" s="803">
        <v>4621</v>
      </c>
      <c r="L29" s="803">
        <v>5474</v>
      </c>
      <c r="M29" s="803">
        <v>5700</v>
      </c>
      <c r="N29" s="803">
        <v>5880</v>
      </c>
      <c r="O29" s="803">
        <v>63050</v>
      </c>
      <c r="P29" s="803">
        <v>50632</v>
      </c>
      <c r="Q29" s="803">
        <v>46762</v>
      </c>
      <c r="R29" s="803">
        <v>34360</v>
      </c>
      <c r="S29" s="803">
        <v>23110</v>
      </c>
      <c r="T29" s="803">
        <v>35440</v>
      </c>
      <c r="U29" s="803">
        <v>28832</v>
      </c>
      <c r="V29" s="803">
        <v>16723</v>
      </c>
      <c r="W29" s="803">
        <v>23008</v>
      </c>
      <c r="X29" s="803">
        <v>18240</v>
      </c>
    </row>
    <row r="30" spans="1:25" s="695" customFormat="1" ht="18.75">
      <c r="A30" s="737" t="s">
        <v>447</v>
      </c>
      <c r="B30" s="738" t="s">
        <v>554</v>
      </c>
      <c r="C30" s="739"/>
      <c r="D30" s="740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</row>
    <row r="31" spans="1:25" s="656" customFormat="1">
      <c r="A31" s="657" t="s">
        <v>924</v>
      </c>
      <c r="B31" s="647" t="s">
        <v>925</v>
      </c>
      <c r="C31" s="654" t="s">
        <v>547</v>
      </c>
      <c r="D31" s="671"/>
      <c r="E31" s="70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2"/>
    </row>
    <row r="32" spans="1:25" s="656" customFormat="1">
      <c r="A32" s="678" t="s">
        <v>21</v>
      </c>
      <c r="B32" s="648" t="s">
        <v>548</v>
      </c>
      <c r="C32" s="649"/>
      <c r="D32" s="669">
        <f>SUM(E32:O32)</f>
        <v>40</v>
      </c>
      <c r="E32" s="668">
        <v>0</v>
      </c>
      <c r="F32" s="741">
        <v>8</v>
      </c>
      <c r="G32" s="741">
        <v>5</v>
      </c>
      <c r="H32" s="741">
        <v>6</v>
      </c>
      <c r="I32" s="741">
        <v>4</v>
      </c>
      <c r="J32" s="741">
        <v>3</v>
      </c>
      <c r="K32" s="741">
        <v>4</v>
      </c>
      <c r="L32" s="741">
        <v>3</v>
      </c>
      <c r="M32" s="741">
        <v>2</v>
      </c>
      <c r="N32" s="741">
        <v>3</v>
      </c>
      <c r="O32" s="741">
        <v>2</v>
      </c>
      <c r="P32" s="742" t="s">
        <v>1056</v>
      </c>
      <c r="Q32" s="741"/>
      <c r="R32" s="741"/>
      <c r="S32" s="741"/>
      <c r="T32" s="741"/>
      <c r="U32" s="741"/>
      <c r="V32" s="741"/>
      <c r="W32" s="741"/>
      <c r="X32" s="743"/>
    </row>
    <row r="33" spans="1:24" s="656" customFormat="1">
      <c r="A33" s="679" t="s">
        <v>22</v>
      </c>
      <c r="B33" s="674" t="s">
        <v>549</v>
      </c>
      <c r="C33" s="685"/>
      <c r="D33" s="744">
        <f>SUM(E33:O33)</f>
        <v>0</v>
      </c>
      <c r="E33" s="694">
        <v>0</v>
      </c>
      <c r="F33" s="694">
        <v>0</v>
      </c>
      <c r="G33" s="694">
        <v>0</v>
      </c>
      <c r="H33" s="694">
        <v>0</v>
      </c>
      <c r="I33" s="694">
        <v>0</v>
      </c>
      <c r="J33" s="694">
        <v>0</v>
      </c>
      <c r="K33" s="694">
        <v>0</v>
      </c>
      <c r="L33" s="694">
        <v>0</v>
      </c>
      <c r="M33" s="694">
        <v>0</v>
      </c>
      <c r="N33" s="694">
        <v>0</v>
      </c>
      <c r="O33" s="694">
        <v>0</v>
      </c>
      <c r="P33" s="744"/>
      <c r="Q33" s="744"/>
      <c r="R33" s="744"/>
      <c r="S33" s="744"/>
      <c r="T33" s="744"/>
      <c r="U33" s="744"/>
      <c r="V33" s="744"/>
      <c r="W33" s="744"/>
      <c r="X33" s="745"/>
    </row>
    <row r="34" spans="1:24" s="292" customFormat="1" ht="24.75" customHeight="1">
      <c r="A34" s="320" t="s">
        <v>558</v>
      </c>
      <c r="B34" s="321"/>
      <c r="C34" s="322"/>
      <c r="D34" s="321"/>
      <c r="E34" s="323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4"/>
    </row>
    <row r="35" spans="1:24" s="281" customFormat="1" ht="18.75">
      <c r="A35" s="275" t="s">
        <v>447</v>
      </c>
      <c r="B35" s="276" t="s">
        <v>552</v>
      </c>
      <c r="C35" s="277"/>
      <c r="D35" s="278"/>
      <c r="E35" s="279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80"/>
    </row>
    <row r="36" spans="1:24" ht="31.5">
      <c r="A36" s="264" t="s">
        <v>926</v>
      </c>
      <c r="B36" s="587" t="s">
        <v>928</v>
      </c>
      <c r="C36" s="20" t="s">
        <v>931</v>
      </c>
      <c r="D36" s="377"/>
      <c r="E36" s="8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4"/>
    </row>
    <row r="37" spans="1:24" ht="31.5">
      <c r="A37" s="13" t="s">
        <v>21</v>
      </c>
      <c r="B37" s="215" t="s">
        <v>929</v>
      </c>
      <c r="C37" s="9"/>
      <c r="D37" s="377"/>
      <c r="E37" s="8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4"/>
    </row>
    <row r="38" spans="1:24" ht="31.5">
      <c r="A38" s="13" t="s">
        <v>22</v>
      </c>
      <c r="B38" s="215" t="s">
        <v>930</v>
      </c>
      <c r="C38" s="9"/>
      <c r="D38" s="377"/>
      <c r="E38" s="8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4"/>
    </row>
    <row r="39" spans="1:24" s="292" customFormat="1" ht="21.75" customHeight="1">
      <c r="A39" s="295" t="s">
        <v>557</v>
      </c>
      <c r="B39" s="296"/>
      <c r="C39" s="297"/>
      <c r="D39" s="296"/>
      <c r="E39" s="272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8"/>
    </row>
    <row r="40" spans="1:24">
      <c r="A40" s="264" t="s">
        <v>932</v>
      </c>
      <c r="B40" s="260" t="s">
        <v>559</v>
      </c>
      <c r="C40" s="221" t="s">
        <v>182</v>
      </c>
      <c r="D40" s="382">
        <f>((D41-D42)*100)/D42</f>
        <v>-7.287449392712551</v>
      </c>
      <c r="E40" s="382">
        <f t="shared" ref="E40:N40" si="3">((E41-E42)*100)/E42</f>
        <v>15.384615384615385</v>
      </c>
      <c r="F40" s="382">
        <f t="shared" si="3"/>
        <v>-27.906976744186046</v>
      </c>
      <c r="G40" s="382">
        <f t="shared" si="3"/>
        <v>18.181818181818183</v>
      </c>
      <c r="H40" s="382">
        <f t="shared" si="3"/>
        <v>-4.5454545454545459</v>
      </c>
      <c r="I40" s="382">
        <f t="shared" si="3"/>
        <v>-31.578947368421051</v>
      </c>
      <c r="J40" s="382">
        <f t="shared" si="3"/>
        <v>-60</v>
      </c>
      <c r="K40" s="382">
        <f t="shared" si="3"/>
        <v>11.111111111111111</v>
      </c>
      <c r="L40" s="382">
        <f t="shared" si="3"/>
        <v>0</v>
      </c>
      <c r="M40" s="382">
        <f t="shared" si="3"/>
        <v>0</v>
      </c>
      <c r="N40" s="382">
        <f t="shared" si="3"/>
        <v>50</v>
      </c>
      <c r="O40" s="8"/>
      <c r="P40" s="8"/>
      <c r="Q40" s="8"/>
      <c r="R40" s="8"/>
      <c r="S40" s="8"/>
      <c r="T40" s="8"/>
      <c r="U40" s="8"/>
      <c r="V40" s="8"/>
      <c r="W40" s="8"/>
      <c r="X40" s="14"/>
    </row>
    <row r="41" spans="1:24">
      <c r="A41" s="240" t="s">
        <v>68</v>
      </c>
      <c r="B41" s="261" t="s">
        <v>561</v>
      </c>
      <c r="C41" s="20" t="s">
        <v>874</v>
      </c>
      <c r="D41" s="353">
        <f>SUM(E41:N41)</f>
        <v>229</v>
      </c>
      <c r="E41" s="357">
        <v>60</v>
      </c>
      <c r="F41" s="357">
        <v>31</v>
      </c>
      <c r="G41" s="357">
        <v>26</v>
      </c>
      <c r="H41" s="357">
        <v>21</v>
      </c>
      <c r="I41" s="357">
        <v>13</v>
      </c>
      <c r="J41" s="357">
        <v>12</v>
      </c>
      <c r="K41" s="357">
        <v>20</v>
      </c>
      <c r="L41" s="357">
        <v>12</v>
      </c>
      <c r="M41" s="357">
        <v>19</v>
      </c>
      <c r="N41" s="357">
        <v>15</v>
      </c>
      <c r="O41" s="8"/>
      <c r="P41" s="8"/>
      <c r="Q41" s="8"/>
      <c r="R41" s="8"/>
      <c r="S41" s="8"/>
      <c r="T41" s="8"/>
      <c r="U41" s="8"/>
      <c r="V41" s="8"/>
      <c r="W41" s="8"/>
      <c r="X41" s="14"/>
    </row>
    <row r="42" spans="1:24">
      <c r="A42" s="239" t="s">
        <v>22</v>
      </c>
      <c r="B42" s="261" t="s">
        <v>872</v>
      </c>
      <c r="D42" s="353">
        <f>SUM(E42:N42)</f>
        <v>247</v>
      </c>
      <c r="E42" s="357">
        <v>52</v>
      </c>
      <c r="F42" s="357">
        <v>43</v>
      </c>
      <c r="G42" s="357">
        <v>22</v>
      </c>
      <c r="H42" s="357">
        <v>22</v>
      </c>
      <c r="I42" s="357">
        <v>19</v>
      </c>
      <c r="J42" s="357">
        <v>30</v>
      </c>
      <c r="K42" s="357">
        <v>18</v>
      </c>
      <c r="L42" s="357">
        <v>12</v>
      </c>
      <c r="M42" s="357">
        <v>19</v>
      </c>
      <c r="N42" s="357">
        <v>10</v>
      </c>
      <c r="O42" s="377" t="s">
        <v>876</v>
      </c>
      <c r="P42" s="8"/>
      <c r="Q42" s="8"/>
      <c r="R42" s="8"/>
      <c r="S42" s="8"/>
      <c r="T42" s="8"/>
      <c r="U42" s="8"/>
      <c r="V42" s="8"/>
      <c r="W42" s="8"/>
      <c r="X42" s="14"/>
    </row>
    <row r="43" spans="1:24">
      <c r="A43" s="264" t="s">
        <v>933</v>
      </c>
      <c r="B43" s="260" t="s">
        <v>560</v>
      </c>
      <c r="C43" s="221" t="s">
        <v>182</v>
      </c>
      <c r="D43" s="382">
        <f>(((D44-D45)*100)/D45)</f>
        <v>-6.6282420749279538</v>
      </c>
      <c r="E43" s="382">
        <f t="shared" ref="E43:N43" si="4">(((E44-E45)*100)/E45)</f>
        <v>-8.1967213114754092</v>
      </c>
      <c r="F43" s="382">
        <f t="shared" si="4"/>
        <v>-20.754716981132077</v>
      </c>
      <c r="G43" s="382">
        <f t="shared" si="4"/>
        <v>27.272727272727273</v>
      </c>
      <c r="H43" s="382">
        <f t="shared" si="4"/>
        <v>-23.255813953488371</v>
      </c>
      <c r="I43" s="382">
        <f t="shared" si="4"/>
        <v>2.9411764705882355</v>
      </c>
      <c r="J43" s="382">
        <f t="shared" si="4"/>
        <v>8.8235294117647065</v>
      </c>
      <c r="K43" s="382">
        <f t="shared" si="4"/>
        <v>-27.272727272727273</v>
      </c>
      <c r="L43" s="382">
        <f t="shared" si="4"/>
        <v>142.85714285714286</v>
      </c>
      <c r="M43" s="382">
        <f t="shared" si="4"/>
        <v>0</v>
      </c>
      <c r="N43" s="382">
        <f t="shared" si="4"/>
        <v>-25</v>
      </c>
      <c r="O43" s="8"/>
      <c r="P43" s="8"/>
      <c r="Q43" s="8"/>
      <c r="R43" s="8"/>
      <c r="S43" s="8"/>
      <c r="T43" s="8"/>
      <c r="U43" s="8"/>
      <c r="V43" s="8"/>
      <c r="W43" s="8"/>
      <c r="X43" s="14"/>
    </row>
    <row r="44" spans="1:24">
      <c r="A44" s="240" t="s">
        <v>68</v>
      </c>
      <c r="B44" s="261" t="s">
        <v>562</v>
      </c>
      <c r="C44" s="20" t="s">
        <v>875</v>
      </c>
      <c r="D44" s="353">
        <f>SUM(E44:N44)</f>
        <v>324</v>
      </c>
      <c r="E44" s="357">
        <v>56</v>
      </c>
      <c r="F44" s="357">
        <v>42</v>
      </c>
      <c r="G44" s="357">
        <v>28</v>
      </c>
      <c r="H44" s="357">
        <v>33</v>
      </c>
      <c r="I44" s="357">
        <v>35</v>
      </c>
      <c r="J44" s="357">
        <v>37</v>
      </c>
      <c r="K44" s="357">
        <v>24</v>
      </c>
      <c r="L44" s="357">
        <v>17</v>
      </c>
      <c r="M44" s="357">
        <v>28</v>
      </c>
      <c r="N44" s="357">
        <v>24</v>
      </c>
      <c r="O44" s="8"/>
      <c r="P44" s="8"/>
      <c r="Q44" s="8"/>
      <c r="R44" s="8"/>
      <c r="S44" s="8"/>
      <c r="T44" s="8"/>
      <c r="U44" s="8"/>
      <c r="V44" s="8"/>
      <c r="W44" s="8"/>
      <c r="X44" s="14"/>
    </row>
    <row r="45" spans="1:24">
      <c r="A45" s="304" t="s">
        <v>22</v>
      </c>
      <c r="B45" s="459" t="s">
        <v>873</v>
      </c>
      <c r="C45" s="87"/>
      <c r="D45" s="535">
        <f>SUM(E45:N45)</f>
        <v>347</v>
      </c>
      <c r="E45" s="357">
        <v>61</v>
      </c>
      <c r="F45" s="357">
        <v>53</v>
      </c>
      <c r="G45" s="357">
        <v>22</v>
      </c>
      <c r="H45" s="357">
        <v>43</v>
      </c>
      <c r="I45" s="357">
        <v>34</v>
      </c>
      <c r="J45" s="357">
        <v>34</v>
      </c>
      <c r="K45" s="357">
        <v>33</v>
      </c>
      <c r="L45" s="357">
        <v>7</v>
      </c>
      <c r="M45" s="357">
        <v>28</v>
      </c>
      <c r="N45" s="357">
        <v>32</v>
      </c>
      <c r="O45" s="8"/>
      <c r="P45" s="8"/>
      <c r="Q45" s="8"/>
      <c r="R45" s="8"/>
      <c r="S45" s="8"/>
      <c r="T45" s="8"/>
      <c r="U45" s="8"/>
      <c r="V45" s="8"/>
      <c r="W45" s="8"/>
      <c r="X45" s="14"/>
    </row>
    <row r="46" spans="1:24" s="656" customFormat="1" ht="31.5">
      <c r="A46" s="664" t="s">
        <v>934</v>
      </c>
      <c r="B46" s="793" t="s">
        <v>935</v>
      </c>
      <c r="C46" s="800"/>
      <c r="D46" s="800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681"/>
      <c r="P46" s="681"/>
      <c r="Q46" s="681"/>
      <c r="R46" s="681"/>
      <c r="S46" s="681"/>
      <c r="T46" s="681"/>
      <c r="U46" s="681"/>
      <c r="V46" s="681"/>
      <c r="W46" s="681"/>
      <c r="X46" s="713"/>
    </row>
    <row r="47" spans="1:24" s="656" customFormat="1" ht="31.5">
      <c r="A47" s="711" t="s">
        <v>614</v>
      </c>
      <c r="B47" s="793" t="s">
        <v>936</v>
      </c>
      <c r="C47" s="794" t="s">
        <v>111</v>
      </c>
      <c r="D47" s="794">
        <f>D49*100/D48</f>
        <v>67.732774359321112</v>
      </c>
      <c r="E47" s="794">
        <f t="shared" ref="E47:N47" si="5">E49*100/E48</f>
        <v>62.192160943461673</v>
      </c>
      <c r="F47" s="794">
        <f t="shared" si="5"/>
        <v>70.285714285714292</v>
      </c>
      <c r="G47" s="794">
        <f t="shared" si="5"/>
        <v>65.150176678445234</v>
      </c>
      <c r="H47" s="794">
        <f t="shared" si="5"/>
        <v>78.056951423785591</v>
      </c>
      <c r="I47" s="794">
        <f t="shared" si="5"/>
        <v>77.037037037037038</v>
      </c>
      <c r="J47" s="794">
        <f t="shared" si="5"/>
        <v>61.39852188743604</v>
      </c>
      <c r="K47" s="794">
        <f t="shared" si="5"/>
        <v>51.20192307692308</v>
      </c>
      <c r="L47" s="794">
        <f t="shared" si="5"/>
        <v>71.854058078927778</v>
      </c>
      <c r="M47" s="794">
        <f t="shared" si="5"/>
        <v>91.958372753074741</v>
      </c>
      <c r="N47" s="794">
        <f t="shared" si="5"/>
        <v>50</v>
      </c>
      <c r="O47" s="681"/>
      <c r="P47" s="681"/>
      <c r="Q47" s="681"/>
      <c r="R47" s="681"/>
      <c r="S47" s="681"/>
      <c r="T47" s="681"/>
      <c r="U47" s="681"/>
      <c r="V47" s="681"/>
      <c r="W47" s="681"/>
      <c r="X47" s="713"/>
    </row>
    <row r="48" spans="1:24" s="656" customFormat="1">
      <c r="A48" s="678" t="s">
        <v>21</v>
      </c>
      <c r="B48" s="795" t="s">
        <v>940</v>
      </c>
      <c r="C48" s="794"/>
      <c r="D48" s="796">
        <f>SUM(E48:N48)</f>
        <v>29578</v>
      </c>
      <c r="E48" s="797">
        <v>5766</v>
      </c>
      <c r="F48" s="797">
        <v>3500</v>
      </c>
      <c r="G48" s="797">
        <v>4528</v>
      </c>
      <c r="H48" s="797">
        <v>3582</v>
      </c>
      <c r="I48" s="797">
        <v>2700</v>
      </c>
      <c r="J48" s="797">
        <v>1759</v>
      </c>
      <c r="K48" s="797">
        <v>2496</v>
      </c>
      <c r="L48" s="797">
        <v>1343</v>
      </c>
      <c r="M48" s="797">
        <v>2114</v>
      </c>
      <c r="N48" s="797">
        <v>1790</v>
      </c>
      <c r="O48" s="681"/>
      <c r="P48" s="681"/>
      <c r="Q48" s="681"/>
      <c r="R48" s="681"/>
      <c r="S48" s="681"/>
      <c r="T48" s="681"/>
      <c r="U48" s="681"/>
      <c r="V48" s="681"/>
      <c r="W48" s="681"/>
      <c r="X48" s="713"/>
    </row>
    <row r="49" spans="1:24" s="656" customFormat="1" ht="31.5">
      <c r="A49" s="678" t="s">
        <v>22</v>
      </c>
      <c r="B49" s="798" t="s">
        <v>937</v>
      </c>
      <c r="C49" s="794"/>
      <c r="D49" s="796">
        <f>SUM(E49:N49)</f>
        <v>20034</v>
      </c>
      <c r="E49" s="797">
        <v>3586</v>
      </c>
      <c r="F49" s="797">
        <v>2460</v>
      </c>
      <c r="G49" s="797">
        <v>2950</v>
      </c>
      <c r="H49" s="797">
        <v>2796</v>
      </c>
      <c r="I49" s="797">
        <v>2080</v>
      </c>
      <c r="J49" s="797">
        <v>1080</v>
      </c>
      <c r="K49" s="797">
        <v>1278</v>
      </c>
      <c r="L49" s="797">
        <v>965</v>
      </c>
      <c r="M49" s="797">
        <v>1944</v>
      </c>
      <c r="N49" s="797">
        <v>895</v>
      </c>
      <c r="O49" s="681"/>
      <c r="P49" s="681"/>
      <c r="Q49" s="681"/>
      <c r="R49" s="681"/>
      <c r="S49" s="681"/>
      <c r="T49" s="681"/>
      <c r="U49" s="681"/>
      <c r="V49" s="681"/>
      <c r="W49" s="681"/>
      <c r="X49" s="713"/>
    </row>
    <row r="50" spans="1:24" s="656" customFormat="1" ht="31.5">
      <c r="A50" s="711" t="s">
        <v>615</v>
      </c>
      <c r="B50" s="793" t="s">
        <v>938</v>
      </c>
      <c r="C50" s="794" t="s">
        <v>111</v>
      </c>
      <c r="D50" s="794">
        <f>D52*100/D51</f>
        <v>68.747238623127288</v>
      </c>
      <c r="E50" s="794">
        <f t="shared" ref="E50:N50" si="6">E52*100/E51</f>
        <v>75.647832633330694</v>
      </c>
      <c r="F50" s="794">
        <f t="shared" si="6"/>
        <v>76.355623682697839</v>
      </c>
      <c r="G50" s="794">
        <f t="shared" si="6"/>
        <v>80.062939651980741</v>
      </c>
      <c r="H50" s="794">
        <f t="shared" si="6"/>
        <v>66.189404786254855</v>
      </c>
      <c r="I50" s="794">
        <f t="shared" si="6"/>
        <v>61.175750153092466</v>
      </c>
      <c r="J50" s="794">
        <f t="shared" si="6"/>
        <v>61.239305159450353</v>
      </c>
      <c r="K50" s="794">
        <f t="shared" si="6"/>
        <v>62.441643323996267</v>
      </c>
      <c r="L50" s="794">
        <f t="shared" si="6"/>
        <v>63.29442282749676</v>
      </c>
      <c r="M50" s="794">
        <f t="shared" si="6"/>
        <v>71.873782625633041</v>
      </c>
      <c r="N50" s="794">
        <f t="shared" si="6"/>
        <v>47.445255474452551</v>
      </c>
      <c r="O50" s="681"/>
      <c r="P50" s="681"/>
      <c r="Q50" s="681"/>
      <c r="R50" s="681"/>
      <c r="S50" s="681"/>
      <c r="T50" s="681"/>
      <c r="U50" s="681"/>
      <c r="V50" s="681"/>
      <c r="W50" s="681"/>
      <c r="X50" s="713"/>
    </row>
    <row r="51" spans="1:24" s="656" customFormat="1" ht="16.5" customHeight="1">
      <c r="A51" s="678" t="s">
        <v>21</v>
      </c>
      <c r="B51" s="795" t="s">
        <v>939</v>
      </c>
      <c r="C51" s="794"/>
      <c r="D51" s="799">
        <f>E51+F51+G51+H51+I51+J51+K51+L51+M51+N51</f>
        <v>49794</v>
      </c>
      <c r="E51" s="650">
        <v>12619</v>
      </c>
      <c r="F51" s="650">
        <v>5219</v>
      </c>
      <c r="G51" s="650">
        <v>5402</v>
      </c>
      <c r="H51" s="650">
        <v>4889</v>
      </c>
      <c r="I51" s="650">
        <v>3266</v>
      </c>
      <c r="J51" s="650">
        <v>3857</v>
      </c>
      <c r="K51" s="650">
        <v>4284</v>
      </c>
      <c r="L51" s="650">
        <v>3855</v>
      </c>
      <c r="M51" s="650">
        <v>2567</v>
      </c>
      <c r="N51" s="650">
        <v>3836</v>
      </c>
      <c r="O51" s="671"/>
      <c r="P51" s="671"/>
      <c r="Q51" s="671"/>
      <c r="R51" s="671"/>
      <c r="S51" s="671"/>
      <c r="T51" s="671"/>
      <c r="U51" s="671"/>
      <c r="V51" s="671"/>
      <c r="W51" s="671"/>
      <c r="X51" s="672"/>
    </row>
    <row r="52" spans="1:24" s="656" customFormat="1" ht="31.5">
      <c r="A52" s="678" t="s">
        <v>22</v>
      </c>
      <c r="B52" s="798" t="s">
        <v>941</v>
      </c>
      <c r="C52" s="794"/>
      <c r="D52" s="799">
        <f>E52+F52+G52+H52+I52+J52+K52+L52+M52+N52</f>
        <v>34232</v>
      </c>
      <c r="E52" s="650">
        <v>9546</v>
      </c>
      <c r="F52" s="650">
        <v>3985</v>
      </c>
      <c r="G52" s="650">
        <v>4325</v>
      </c>
      <c r="H52" s="650">
        <v>3236</v>
      </c>
      <c r="I52" s="650">
        <v>1998</v>
      </c>
      <c r="J52" s="650">
        <v>2362</v>
      </c>
      <c r="K52" s="650">
        <v>2675</v>
      </c>
      <c r="L52" s="650">
        <v>2440</v>
      </c>
      <c r="M52" s="650">
        <v>1845</v>
      </c>
      <c r="N52" s="650">
        <v>1820</v>
      </c>
      <c r="O52" s="671"/>
      <c r="P52" s="671"/>
      <c r="Q52" s="671"/>
      <c r="R52" s="671"/>
      <c r="S52" s="671"/>
      <c r="T52" s="671"/>
      <c r="U52" s="671"/>
      <c r="V52" s="671"/>
      <c r="W52" s="671"/>
      <c r="X52" s="672"/>
    </row>
    <row r="53" spans="1:24" s="292" customFormat="1" ht="22.5" customHeight="1">
      <c r="A53" s="320" t="s">
        <v>564</v>
      </c>
      <c r="B53" s="321"/>
      <c r="C53" s="322"/>
      <c r="D53" s="321"/>
      <c r="E53" s="323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4"/>
    </row>
    <row r="54" spans="1:24" s="281" customFormat="1" ht="18.75">
      <c r="A54" s="273" t="s">
        <v>331</v>
      </c>
      <c r="B54" s="595" t="s">
        <v>565</v>
      </c>
      <c r="C54" s="283"/>
      <c r="D54" s="284"/>
      <c r="E54" s="285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6"/>
    </row>
    <row r="55" spans="1:24" s="281" customFormat="1" ht="47.25">
      <c r="A55" s="594">
        <v>11</v>
      </c>
      <c r="B55" s="248" t="s">
        <v>949</v>
      </c>
      <c r="C55" s="222"/>
      <c r="D55" s="591"/>
      <c r="E55" s="592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3"/>
    </row>
    <row r="56" spans="1:24" s="695" customFormat="1">
      <c r="A56" s="696">
        <v>11.1</v>
      </c>
      <c r="B56" s="647" t="s">
        <v>957</v>
      </c>
      <c r="C56" s="654" t="s">
        <v>551</v>
      </c>
      <c r="E56" s="697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9"/>
    </row>
    <row r="57" spans="1:24" s="695" customFormat="1">
      <c r="A57" s="700"/>
      <c r="B57" s="648" t="s">
        <v>950</v>
      </c>
      <c r="C57" s="650"/>
      <c r="D57" s="650">
        <v>175</v>
      </c>
      <c r="E57" s="701" t="s">
        <v>1045</v>
      </c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9"/>
    </row>
    <row r="58" spans="1:24" s="281" customFormat="1">
      <c r="A58" s="596"/>
      <c r="B58" s="215" t="s">
        <v>951</v>
      </c>
      <c r="C58" s="591"/>
      <c r="D58" s="591"/>
      <c r="E58" s="592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3"/>
    </row>
    <row r="59" spans="1:24" s="281" customFormat="1">
      <c r="A59" s="596"/>
      <c r="B59" s="215" t="s">
        <v>952</v>
      </c>
      <c r="C59" s="591"/>
      <c r="D59" s="591"/>
      <c r="E59" s="592"/>
      <c r="F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3"/>
    </row>
    <row r="60" spans="1:24" s="281" customFormat="1">
      <c r="A60" s="597"/>
      <c r="B60" s="215" t="s">
        <v>953</v>
      </c>
      <c r="C60" s="591"/>
      <c r="D60" s="591"/>
      <c r="E60" s="592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3"/>
    </row>
    <row r="61" spans="1:24" s="281" customFormat="1">
      <c r="A61" s="597"/>
      <c r="B61" s="215" t="s">
        <v>954</v>
      </c>
      <c r="C61" s="591"/>
      <c r="D61" s="591"/>
      <c r="E61" s="592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3"/>
    </row>
    <row r="62" spans="1:24" s="281" customFormat="1">
      <c r="A62" s="597"/>
      <c r="B62" s="215" t="s">
        <v>955</v>
      </c>
      <c r="C62" s="591"/>
      <c r="D62" s="591"/>
      <c r="E62" s="592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3"/>
    </row>
    <row r="63" spans="1:24" s="281" customFormat="1" ht="31.5">
      <c r="A63" s="597"/>
      <c r="B63" s="215" t="s">
        <v>956</v>
      </c>
      <c r="C63" s="591"/>
      <c r="D63" s="591"/>
      <c r="E63" s="592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3"/>
    </row>
    <row r="64" spans="1:24" s="695" customFormat="1" ht="31.5">
      <c r="A64" s="696">
        <v>11.2</v>
      </c>
      <c r="B64" s="647" t="s">
        <v>958</v>
      </c>
      <c r="C64" s="654" t="s">
        <v>551</v>
      </c>
      <c r="D64" s="698"/>
      <c r="E64" s="702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4"/>
    </row>
    <row r="65" spans="1:24" s="695" customFormat="1">
      <c r="A65" s="705"/>
      <c r="B65" s="706" t="s">
        <v>959</v>
      </c>
      <c r="C65" s="707">
        <v>54</v>
      </c>
      <c r="D65" s="650">
        <v>52</v>
      </c>
      <c r="E65" s="708" t="s">
        <v>1046</v>
      </c>
      <c r="F65" s="681"/>
      <c r="G65" s="703"/>
      <c r="H65" s="703"/>
      <c r="I65" s="703"/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4"/>
    </row>
    <row r="66" spans="1:24" s="695" customFormat="1">
      <c r="A66" s="705"/>
      <c r="B66" s="706" t="s">
        <v>960</v>
      </c>
      <c r="C66" s="707">
        <v>3125</v>
      </c>
      <c r="D66" s="650">
        <v>3099</v>
      </c>
      <c r="E66" s="708" t="s">
        <v>1047</v>
      </c>
      <c r="F66" s="681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4"/>
    </row>
    <row r="67" spans="1:24" s="695" customFormat="1">
      <c r="A67" s="705"/>
      <c r="B67" s="706" t="s">
        <v>961</v>
      </c>
      <c r="C67" s="707">
        <v>65</v>
      </c>
      <c r="D67" s="650">
        <v>62</v>
      </c>
      <c r="E67" s="708" t="s">
        <v>1048</v>
      </c>
      <c r="F67" s="681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4"/>
    </row>
    <row r="68" spans="1:24" s="695" customFormat="1">
      <c r="A68" s="709"/>
      <c r="B68" s="706" t="s">
        <v>962</v>
      </c>
      <c r="C68" s="710">
        <v>17</v>
      </c>
      <c r="D68" s="650">
        <v>11</v>
      </c>
      <c r="E68" s="708" t="s">
        <v>1049</v>
      </c>
      <c r="F68" s="681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4"/>
    </row>
    <row r="69" spans="1:24" s="695" customFormat="1">
      <c r="A69" s="709"/>
      <c r="B69" s="706" t="s">
        <v>963</v>
      </c>
      <c r="C69" s="710">
        <v>11</v>
      </c>
      <c r="D69" s="650">
        <v>10</v>
      </c>
      <c r="E69" s="708" t="s">
        <v>1050</v>
      </c>
      <c r="F69" s="681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4"/>
    </row>
    <row r="70" spans="1:24" s="695" customFormat="1">
      <c r="A70" s="709"/>
      <c r="B70" s="706" t="s">
        <v>964</v>
      </c>
      <c r="C70" s="710">
        <v>6</v>
      </c>
      <c r="D70" s="650">
        <v>5</v>
      </c>
      <c r="E70" s="708" t="s">
        <v>1050</v>
      </c>
      <c r="F70" s="681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4"/>
    </row>
    <row r="71" spans="1:24" s="656" customFormat="1" ht="31.5">
      <c r="A71" s="711" t="s">
        <v>566</v>
      </c>
      <c r="B71" s="680" t="s">
        <v>567</v>
      </c>
      <c r="C71" s="658" t="s">
        <v>568</v>
      </c>
      <c r="D71" s="712">
        <f>D73*100/D72</f>
        <v>100</v>
      </c>
      <c r="E71" s="708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713"/>
    </row>
    <row r="72" spans="1:24" s="656" customFormat="1">
      <c r="A72" s="660" t="s">
        <v>21</v>
      </c>
      <c r="B72" s="714" t="s">
        <v>569</v>
      </c>
      <c r="C72" s="654"/>
      <c r="D72" s="649">
        <v>2033</v>
      </c>
      <c r="E72" s="715" t="s">
        <v>1051</v>
      </c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7"/>
    </row>
    <row r="73" spans="1:24" s="656" customFormat="1">
      <c r="A73" s="660" t="s">
        <v>22</v>
      </c>
      <c r="B73" s="714" t="s">
        <v>570</v>
      </c>
      <c r="C73" s="654"/>
      <c r="D73" s="649">
        <v>2033</v>
      </c>
      <c r="E73" s="718"/>
      <c r="F73" s="716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7"/>
    </row>
    <row r="74" spans="1:24" s="656" customFormat="1" ht="31.5">
      <c r="A74" s="653" t="s">
        <v>571</v>
      </c>
      <c r="B74" s="647" t="s">
        <v>572</v>
      </c>
      <c r="C74" s="654" t="s">
        <v>551</v>
      </c>
      <c r="D74" s="723">
        <f>D76*100/D75</f>
        <v>91.666666666666671</v>
      </c>
      <c r="E74" s="781">
        <f t="shared" ref="E74:X74" si="7">E76*100/E75</f>
        <v>0</v>
      </c>
      <c r="F74" s="781">
        <f t="shared" si="7"/>
        <v>100</v>
      </c>
      <c r="G74" s="781">
        <f t="shared" si="7"/>
        <v>100</v>
      </c>
      <c r="H74" s="781">
        <f t="shared" si="7"/>
        <v>100</v>
      </c>
      <c r="I74" s="781">
        <f t="shared" si="7"/>
        <v>100</v>
      </c>
      <c r="J74" s="781" t="e">
        <f t="shared" si="7"/>
        <v>#DIV/0!</v>
      </c>
      <c r="K74" s="781" t="e">
        <f t="shared" si="7"/>
        <v>#DIV/0!</v>
      </c>
      <c r="L74" s="781">
        <f t="shared" si="7"/>
        <v>100</v>
      </c>
      <c r="M74" s="781" t="e">
        <f t="shared" si="7"/>
        <v>#DIV/0!</v>
      </c>
      <c r="N74" s="781">
        <f t="shared" si="7"/>
        <v>100</v>
      </c>
      <c r="O74" s="781">
        <f t="shared" si="7"/>
        <v>100</v>
      </c>
      <c r="P74" s="781">
        <f t="shared" si="7"/>
        <v>100</v>
      </c>
      <c r="Q74" s="781" t="e">
        <f t="shared" si="7"/>
        <v>#DIV/0!</v>
      </c>
      <c r="R74" s="781">
        <f t="shared" si="7"/>
        <v>100</v>
      </c>
      <c r="S74" s="781" t="e">
        <f t="shared" si="7"/>
        <v>#DIV/0!</v>
      </c>
      <c r="T74" s="781" t="e">
        <f t="shared" si="7"/>
        <v>#DIV/0!</v>
      </c>
      <c r="U74" s="781" t="e">
        <f t="shared" si="7"/>
        <v>#DIV/0!</v>
      </c>
      <c r="V74" s="782">
        <f t="shared" si="7"/>
        <v>100</v>
      </c>
      <c r="W74" s="781" t="e">
        <f t="shared" si="7"/>
        <v>#DIV/0!</v>
      </c>
      <c r="X74" s="783" t="e">
        <f t="shared" si="7"/>
        <v>#DIV/0!</v>
      </c>
    </row>
    <row r="75" spans="1:24" s="656" customFormat="1">
      <c r="A75" s="660" t="s">
        <v>21</v>
      </c>
      <c r="B75" s="714" t="s">
        <v>573</v>
      </c>
      <c r="C75" s="654"/>
      <c r="D75" s="649">
        <f>SUM(E75:X75)</f>
        <v>12</v>
      </c>
      <c r="E75" s="784">
        <v>1</v>
      </c>
      <c r="F75" s="785">
        <v>1</v>
      </c>
      <c r="G75" s="785">
        <v>1</v>
      </c>
      <c r="H75" s="785">
        <v>1</v>
      </c>
      <c r="I75" s="785">
        <v>1</v>
      </c>
      <c r="J75" s="785">
        <v>0</v>
      </c>
      <c r="K75" s="785">
        <v>0</v>
      </c>
      <c r="L75" s="785">
        <v>2</v>
      </c>
      <c r="M75" s="785">
        <v>0</v>
      </c>
      <c r="N75" s="785">
        <v>1</v>
      </c>
      <c r="O75" s="785">
        <v>1</v>
      </c>
      <c r="P75" s="785">
        <v>1</v>
      </c>
      <c r="Q75" s="785">
        <v>0</v>
      </c>
      <c r="R75" s="785">
        <v>1</v>
      </c>
      <c r="S75" s="785">
        <v>0</v>
      </c>
      <c r="T75" s="785">
        <v>0</v>
      </c>
      <c r="U75" s="785">
        <v>0</v>
      </c>
      <c r="V75" s="785">
        <v>1</v>
      </c>
      <c r="W75" s="785">
        <v>0</v>
      </c>
      <c r="X75" s="786">
        <v>0</v>
      </c>
    </row>
    <row r="76" spans="1:24" s="656" customFormat="1" ht="31.5">
      <c r="A76" s="660" t="s">
        <v>22</v>
      </c>
      <c r="B76" s="648" t="s">
        <v>574</v>
      </c>
      <c r="C76" s="654"/>
      <c r="D76" s="649">
        <f>SUM(E76:X76)</f>
        <v>11</v>
      </c>
      <c r="E76" s="784">
        <v>0</v>
      </c>
      <c r="F76" s="787">
        <v>1</v>
      </c>
      <c r="G76" s="787">
        <v>1</v>
      </c>
      <c r="H76" s="787">
        <v>1</v>
      </c>
      <c r="I76" s="787">
        <v>1</v>
      </c>
      <c r="J76" s="787">
        <v>0</v>
      </c>
      <c r="K76" s="787">
        <v>0</v>
      </c>
      <c r="L76" s="787">
        <v>2</v>
      </c>
      <c r="M76" s="787">
        <v>0</v>
      </c>
      <c r="N76" s="787">
        <v>1</v>
      </c>
      <c r="O76" s="787">
        <v>1</v>
      </c>
      <c r="P76" s="787">
        <v>1</v>
      </c>
      <c r="Q76" s="787">
        <v>0</v>
      </c>
      <c r="R76" s="787">
        <v>1</v>
      </c>
      <c r="S76" s="787">
        <v>0</v>
      </c>
      <c r="T76" s="787">
        <v>0</v>
      </c>
      <c r="U76" s="787">
        <v>0</v>
      </c>
      <c r="V76" s="787">
        <v>1</v>
      </c>
      <c r="W76" s="787">
        <v>0</v>
      </c>
      <c r="X76" s="788">
        <v>0</v>
      </c>
    </row>
    <row r="77" spans="1:24" s="656" customFormat="1" ht="31.5">
      <c r="A77" s="653" t="s">
        <v>575</v>
      </c>
      <c r="B77" s="647" t="s">
        <v>576</v>
      </c>
      <c r="C77" s="654" t="s">
        <v>551</v>
      </c>
      <c r="D77" s="723">
        <f>D79*100/D78</f>
        <v>91.7180013689254</v>
      </c>
      <c r="E77" s="781">
        <f t="shared" ref="E77:X77" si="8">E79*100/E78</f>
        <v>91.970802919708035</v>
      </c>
      <c r="F77" s="781">
        <f t="shared" si="8"/>
        <v>98.181818181818187</v>
      </c>
      <c r="G77" s="781">
        <f t="shared" si="8"/>
        <v>93.548387096774192</v>
      </c>
      <c r="H77" s="781">
        <f t="shared" si="8"/>
        <v>99.173553719008268</v>
      </c>
      <c r="I77" s="781">
        <f t="shared" si="8"/>
        <v>84</v>
      </c>
      <c r="J77" s="781">
        <f t="shared" si="8"/>
        <v>89.473684210526315</v>
      </c>
      <c r="K77" s="781">
        <f t="shared" si="8"/>
        <v>93.181818181818187</v>
      </c>
      <c r="L77" s="781">
        <f t="shared" si="8"/>
        <v>93.939393939393938</v>
      </c>
      <c r="M77" s="781">
        <f t="shared" si="8"/>
        <v>84.615384615384613</v>
      </c>
      <c r="N77" s="781">
        <f t="shared" si="8"/>
        <v>81.818181818181813</v>
      </c>
      <c r="O77" s="781">
        <f t="shared" si="8"/>
        <v>83.030303030303031</v>
      </c>
      <c r="P77" s="781">
        <f t="shared" si="8"/>
        <v>94.339622641509436</v>
      </c>
      <c r="Q77" s="781">
        <f t="shared" si="8"/>
        <v>93.103448275862064</v>
      </c>
      <c r="R77" s="781">
        <f t="shared" si="8"/>
        <v>83.333333333333329</v>
      </c>
      <c r="S77" s="781">
        <f t="shared" si="8"/>
        <v>100</v>
      </c>
      <c r="T77" s="781">
        <f t="shared" si="8"/>
        <v>100</v>
      </c>
      <c r="U77" s="781">
        <f t="shared" si="8"/>
        <v>89.830508474576277</v>
      </c>
      <c r="V77" s="781">
        <f t="shared" si="8"/>
        <v>92.857142857142861</v>
      </c>
      <c r="W77" s="781">
        <f t="shared" si="8"/>
        <v>100</v>
      </c>
      <c r="X77" s="783">
        <f t="shared" si="8"/>
        <v>95</v>
      </c>
    </row>
    <row r="78" spans="1:24" s="656" customFormat="1">
      <c r="A78" s="660" t="s">
        <v>21</v>
      </c>
      <c r="B78" s="714" t="s">
        <v>577</v>
      </c>
      <c r="C78" s="654"/>
      <c r="D78" s="649">
        <f>SUM(E78:X78)</f>
        <v>1461</v>
      </c>
      <c r="E78" s="789">
        <v>274</v>
      </c>
      <c r="F78" s="790">
        <v>165</v>
      </c>
      <c r="G78" s="790">
        <v>31</v>
      </c>
      <c r="H78" s="790">
        <v>121</v>
      </c>
      <c r="I78" s="790">
        <v>25</v>
      </c>
      <c r="J78" s="790">
        <v>19</v>
      </c>
      <c r="K78" s="790">
        <v>44</v>
      </c>
      <c r="L78" s="790">
        <v>132</v>
      </c>
      <c r="M78" s="790">
        <v>39</v>
      </c>
      <c r="N78" s="790">
        <v>22</v>
      </c>
      <c r="O78" s="790">
        <v>165</v>
      </c>
      <c r="P78" s="790">
        <v>53</v>
      </c>
      <c r="Q78" s="790">
        <v>29</v>
      </c>
      <c r="R78" s="790">
        <v>150</v>
      </c>
      <c r="S78" s="790">
        <v>48</v>
      </c>
      <c r="T78" s="790">
        <v>37</v>
      </c>
      <c r="U78" s="790">
        <v>59</v>
      </c>
      <c r="V78" s="790">
        <v>14</v>
      </c>
      <c r="W78" s="790">
        <v>14</v>
      </c>
      <c r="X78" s="791">
        <v>20</v>
      </c>
    </row>
    <row r="79" spans="1:24" s="656" customFormat="1">
      <c r="A79" s="660" t="s">
        <v>22</v>
      </c>
      <c r="B79" s="714" t="s">
        <v>578</v>
      </c>
      <c r="C79" s="792"/>
      <c r="D79" s="649">
        <f>SUM(E79:X79)</f>
        <v>1340</v>
      </c>
      <c r="E79" s="789">
        <v>252</v>
      </c>
      <c r="F79" s="790">
        <v>162</v>
      </c>
      <c r="G79" s="790">
        <v>29</v>
      </c>
      <c r="H79" s="790">
        <v>120</v>
      </c>
      <c r="I79" s="790">
        <v>21</v>
      </c>
      <c r="J79" s="790">
        <v>17</v>
      </c>
      <c r="K79" s="790">
        <v>41</v>
      </c>
      <c r="L79" s="790">
        <v>124</v>
      </c>
      <c r="M79" s="790">
        <v>33</v>
      </c>
      <c r="N79" s="790">
        <v>18</v>
      </c>
      <c r="O79" s="790">
        <v>137</v>
      </c>
      <c r="P79" s="790">
        <v>50</v>
      </c>
      <c r="Q79" s="790">
        <v>27</v>
      </c>
      <c r="R79" s="790">
        <v>125</v>
      </c>
      <c r="S79" s="790">
        <v>48</v>
      </c>
      <c r="T79" s="790">
        <v>37</v>
      </c>
      <c r="U79" s="790">
        <v>53</v>
      </c>
      <c r="V79" s="790">
        <v>13</v>
      </c>
      <c r="W79" s="790">
        <v>14</v>
      </c>
      <c r="X79" s="791">
        <v>19</v>
      </c>
    </row>
    <row r="80" spans="1:24" s="281" customFormat="1" ht="18.75">
      <c r="A80" s="273" t="s">
        <v>332</v>
      </c>
      <c r="B80" s="282" t="s">
        <v>579</v>
      </c>
      <c r="C80" s="283"/>
      <c r="D80" s="284"/>
      <c r="E80" s="285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6"/>
    </row>
    <row r="81" spans="1:24" s="281" customFormat="1" ht="47.25">
      <c r="A81" s="594">
        <v>12</v>
      </c>
      <c r="B81" s="216" t="s">
        <v>942</v>
      </c>
      <c r="C81" s="222"/>
      <c r="D81" s="591"/>
      <c r="E81" s="592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3"/>
    </row>
    <row r="82" spans="1:24" s="656" customFormat="1" ht="31.5">
      <c r="A82" s="657" t="s">
        <v>943</v>
      </c>
      <c r="B82" s="680" t="s">
        <v>944</v>
      </c>
      <c r="C82" s="658" t="s">
        <v>580</v>
      </c>
      <c r="D82" s="712">
        <f>D84*100/D83</f>
        <v>95.384615384615387</v>
      </c>
      <c r="E82" s="708"/>
      <c r="F82" s="681"/>
      <c r="G82" s="681"/>
      <c r="H82" s="681"/>
      <c r="I82" s="681"/>
      <c r="J82" s="681"/>
      <c r="K82" s="681"/>
      <c r="L82" s="681"/>
      <c r="M82" s="681"/>
      <c r="N82" s="681"/>
      <c r="O82" s="681"/>
      <c r="P82" s="681"/>
      <c r="Q82" s="681"/>
      <c r="R82" s="681"/>
      <c r="S82" s="681"/>
      <c r="T82" s="681"/>
      <c r="U82" s="681"/>
      <c r="V82" s="681"/>
      <c r="W82" s="681"/>
      <c r="X82" s="713"/>
    </row>
    <row r="83" spans="1:24" s="656" customFormat="1" ht="20.25" customHeight="1">
      <c r="A83" s="660" t="s">
        <v>21</v>
      </c>
      <c r="B83" s="648" t="s">
        <v>945</v>
      </c>
      <c r="C83" s="649"/>
      <c r="D83" s="719">
        <v>65</v>
      </c>
      <c r="E83" s="70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2"/>
    </row>
    <row r="84" spans="1:24" s="656" customFormat="1" ht="31.5">
      <c r="A84" s="660" t="s">
        <v>22</v>
      </c>
      <c r="B84" s="648" t="s">
        <v>946</v>
      </c>
      <c r="C84" s="654"/>
      <c r="D84" s="649">
        <v>62</v>
      </c>
      <c r="E84" s="720"/>
      <c r="F84" s="721"/>
      <c r="G84" s="721"/>
      <c r="H84" s="722"/>
      <c r="I84" s="671"/>
      <c r="J84" s="671"/>
      <c r="K84" s="671"/>
      <c r="L84" s="671"/>
      <c r="M84" s="671"/>
      <c r="N84" s="671"/>
      <c r="O84" s="671"/>
      <c r="P84" s="671"/>
      <c r="Q84" s="671"/>
      <c r="R84" s="671"/>
      <c r="S84" s="671"/>
      <c r="T84" s="671"/>
      <c r="U84" s="671"/>
      <c r="V84" s="671"/>
      <c r="W84" s="671"/>
      <c r="X84" s="672"/>
    </row>
    <row r="85" spans="1:24" s="656" customFormat="1" ht="31.5">
      <c r="A85" s="653" t="s">
        <v>947</v>
      </c>
      <c r="B85" s="647" t="s">
        <v>581</v>
      </c>
      <c r="C85" s="654"/>
      <c r="D85" s="723">
        <f>D87*100/D86</f>
        <v>100</v>
      </c>
      <c r="E85" s="70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2"/>
    </row>
    <row r="86" spans="1:24" s="656" customFormat="1">
      <c r="A86" s="660" t="s">
        <v>21</v>
      </c>
      <c r="B86" s="648" t="s">
        <v>582</v>
      </c>
      <c r="C86" s="654"/>
      <c r="D86" s="719">
        <v>105</v>
      </c>
      <c r="E86" s="70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2"/>
    </row>
    <row r="87" spans="1:24" s="656" customFormat="1" ht="31.5">
      <c r="A87" s="660" t="s">
        <v>22</v>
      </c>
      <c r="B87" s="648" t="s">
        <v>948</v>
      </c>
      <c r="C87" s="654"/>
      <c r="D87" s="649">
        <v>105</v>
      </c>
      <c r="E87" s="720"/>
      <c r="F87" s="720"/>
      <c r="G87" s="720"/>
      <c r="H87" s="720"/>
      <c r="I87" s="671"/>
      <c r="J87" s="671"/>
      <c r="K87" s="671"/>
      <c r="L87" s="671"/>
      <c r="M87" s="671"/>
      <c r="N87" s="671"/>
      <c r="O87" s="671"/>
      <c r="P87" s="671"/>
      <c r="Q87" s="671"/>
      <c r="R87" s="671"/>
      <c r="S87" s="671"/>
      <c r="T87" s="671"/>
      <c r="U87" s="671"/>
      <c r="V87" s="671"/>
      <c r="W87" s="671"/>
      <c r="X87" s="672"/>
    </row>
    <row r="88" spans="1:24" ht="31.5">
      <c r="A88" s="219" t="s">
        <v>965</v>
      </c>
      <c r="B88" s="216" t="s">
        <v>966</v>
      </c>
      <c r="C88" s="20"/>
      <c r="D88" s="390"/>
      <c r="E88" s="8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4"/>
    </row>
    <row r="89" spans="1:24">
      <c r="A89" s="16" t="s">
        <v>22</v>
      </c>
      <c r="B89" s="215" t="s">
        <v>967</v>
      </c>
      <c r="C89" s="20"/>
      <c r="D89" s="389"/>
      <c r="E89" s="8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14"/>
    </row>
    <row r="90" spans="1:24">
      <c r="B90" s="215"/>
      <c r="C90" s="20"/>
      <c r="D90" s="353"/>
      <c r="E90" s="536"/>
      <c r="F90" s="536"/>
      <c r="G90" s="536"/>
      <c r="H90" s="53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14"/>
    </row>
    <row r="91" spans="1:24" s="281" customFormat="1">
      <c r="A91" s="320" t="s">
        <v>583</v>
      </c>
      <c r="B91" s="321"/>
      <c r="C91" s="322"/>
      <c r="D91" s="321"/>
      <c r="E91" s="323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4"/>
    </row>
    <row r="92" spans="1:24" ht="18.75">
      <c r="A92" s="273" t="s">
        <v>331</v>
      </c>
      <c r="B92" s="274" t="s">
        <v>589</v>
      </c>
      <c r="C92" s="287"/>
      <c r="D92" s="284"/>
      <c r="E92" s="285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6"/>
    </row>
    <row r="93" spans="1:24" ht="51" customHeight="1">
      <c r="A93" s="219" t="s">
        <v>968</v>
      </c>
      <c r="B93" s="265" t="s">
        <v>971</v>
      </c>
      <c r="C93" s="130" t="s">
        <v>38</v>
      </c>
      <c r="D93" s="20"/>
      <c r="E93" s="8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14"/>
    </row>
    <row r="94" spans="1:24">
      <c r="A94" s="16" t="s">
        <v>21</v>
      </c>
      <c r="B94" s="215" t="s">
        <v>969</v>
      </c>
      <c r="C94" s="9"/>
      <c r="D94" s="388"/>
      <c r="E94" s="8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4"/>
    </row>
    <row r="95" spans="1:24" ht="31.5">
      <c r="A95" s="16" t="s">
        <v>22</v>
      </c>
      <c r="B95" s="215" t="s">
        <v>970</v>
      </c>
      <c r="C95" s="20"/>
      <c r="D95" s="8"/>
      <c r="E95" s="8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14"/>
    </row>
    <row r="96" spans="1:24" s="281" customFormat="1">
      <c r="A96" s="295" t="s">
        <v>590</v>
      </c>
      <c r="B96" s="296"/>
      <c r="C96" s="297"/>
      <c r="D96" s="296"/>
      <c r="E96" s="272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8"/>
    </row>
    <row r="97" spans="1:24" ht="18.75">
      <c r="A97" s="273" t="s">
        <v>331</v>
      </c>
      <c r="B97" s="274" t="s">
        <v>591</v>
      </c>
      <c r="C97" s="283"/>
      <c r="D97" s="284"/>
      <c r="E97" s="285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6"/>
    </row>
    <row r="98" spans="1:24" s="695" customFormat="1" ht="47.25">
      <c r="A98" s="664" t="s">
        <v>972</v>
      </c>
      <c r="B98" s="647" t="s">
        <v>592</v>
      </c>
      <c r="C98" s="654" t="s">
        <v>593</v>
      </c>
      <c r="D98" s="747" t="s">
        <v>563</v>
      </c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671"/>
      <c r="P98" s="671"/>
      <c r="Q98" s="671"/>
      <c r="R98" s="671"/>
      <c r="S98" s="671"/>
      <c r="T98" s="671"/>
      <c r="U98" s="671"/>
      <c r="V98" s="671"/>
      <c r="W98" s="671"/>
      <c r="X98" s="672"/>
    </row>
    <row r="99" spans="1:24" s="281" customFormat="1">
      <c r="A99" s="603"/>
      <c r="B99" s="604"/>
      <c r="C99" s="605"/>
      <c r="D99" s="606"/>
      <c r="E99" s="607"/>
      <c r="F99" s="607"/>
      <c r="G99" s="607"/>
      <c r="H99" s="607"/>
      <c r="I99" s="607"/>
      <c r="J99" s="607"/>
      <c r="K99" s="607"/>
      <c r="L99" s="607"/>
      <c r="M99" s="607"/>
      <c r="N99" s="607"/>
      <c r="O99" s="523"/>
      <c r="P99" s="523"/>
      <c r="Q99" s="523"/>
      <c r="R99" s="523"/>
      <c r="S99" s="523"/>
      <c r="T99" s="523"/>
      <c r="U99" s="523"/>
      <c r="V99" s="523"/>
      <c r="W99" s="523"/>
      <c r="X99" s="523"/>
    </row>
    <row r="100" spans="1:24" s="281" customFormat="1">
      <c r="A100" s="546"/>
      <c r="B100" s="294"/>
      <c r="C100" s="132"/>
      <c r="D100" s="543"/>
      <c r="E100" s="602"/>
      <c r="F100" s="602"/>
      <c r="G100" s="602"/>
      <c r="H100" s="602"/>
      <c r="I100" s="602"/>
      <c r="J100" s="602"/>
      <c r="K100" s="602"/>
      <c r="L100" s="602"/>
      <c r="M100" s="602"/>
      <c r="N100" s="602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</row>
    <row r="101" spans="1:24" s="281" customFormat="1">
      <c r="A101" s="546"/>
      <c r="B101" s="294"/>
      <c r="C101" s="132"/>
      <c r="D101" s="543"/>
      <c r="E101" s="602"/>
      <c r="F101" s="602"/>
      <c r="G101" s="602"/>
      <c r="H101" s="602"/>
      <c r="I101" s="602"/>
      <c r="J101" s="602"/>
      <c r="K101" s="602"/>
      <c r="L101" s="602"/>
      <c r="M101" s="602"/>
      <c r="N101" s="602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</row>
    <row r="102" spans="1:24" s="281" customFormat="1">
      <c r="A102" s="546"/>
      <c r="B102" s="294"/>
      <c r="C102" s="132"/>
      <c r="D102" s="543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</row>
    <row r="103" spans="1:24" s="281" customFormat="1">
      <c r="A103" s="546"/>
      <c r="B103" s="294"/>
      <c r="C103" s="132"/>
      <c r="D103" s="543"/>
      <c r="E103" s="602"/>
      <c r="F103" s="602"/>
      <c r="G103" s="602"/>
      <c r="H103" s="602"/>
      <c r="I103" s="602"/>
      <c r="J103" s="602"/>
      <c r="K103" s="602"/>
      <c r="L103" s="602"/>
      <c r="M103" s="602"/>
      <c r="N103" s="602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</row>
    <row r="104" spans="1:24" s="281" customFormat="1">
      <c r="A104" s="546"/>
      <c r="B104" s="294"/>
      <c r="C104" s="132"/>
      <c r="D104" s="543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</row>
    <row r="105" spans="1:24" ht="31.5" customHeight="1">
      <c r="A105" s="348" t="s">
        <v>447</v>
      </c>
      <c r="B105" s="349" t="s">
        <v>594</v>
      </c>
      <c r="C105" s="350"/>
      <c r="D105" s="327"/>
      <c r="E105" s="351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52"/>
    </row>
    <row r="106" spans="1:24" s="656" customFormat="1" ht="47.25">
      <c r="A106" s="646" t="s">
        <v>973</v>
      </c>
      <c r="B106" s="647" t="s">
        <v>596</v>
      </c>
      <c r="C106" s="654" t="s">
        <v>595</v>
      </c>
      <c r="D106" s="774">
        <f>D108*100/D107</f>
        <v>42.524916943521596</v>
      </c>
      <c r="E106" s="774">
        <f t="shared" ref="E106:N106" si="9">E108*100/E107</f>
        <v>48</v>
      </c>
      <c r="F106" s="774">
        <f t="shared" si="9"/>
        <v>49.019607843137258</v>
      </c>
      <c r="G106" s="774">
        <f t="shared" si="9"/>
        <v>48</v>
      </c>
      <c r="H106" s="774">
        <f t="shared" si="9"/>
        <v>24</v>
      </c>
      <c r="I106" s="774">
        <f t="shared" si="9"/>
        <v>46.938775510204081</v>
      </c>
      <c r="J106" s="774">
        <f t="shared" si="9"/>
        <v>40</v>
      </c>
      <c r="K106" s="774">
        <f t="shared" si="9"/>
        <v>60</v>
      </c>
      <c r="L106" s="774">
        <f t="shared" si="9"/>
        <v>45.454545454545453</v>
      </c>
      <c r="M106" s="774">
        <f t="shared" si="9"/>
        <v>30</v>
      </c>
      <c r="N106" s="774">
        <f t="shared" si="9"/>
        <v>20</v>
      </c>
      <c r="O106" s="671"/>
      <c r="P106" s="671"/>
      <c r="Q106" s="671"/>
      <c r="R106" s="671"/>
      <c r="S106" s="671"/>
      <c r="T106" s="671"/>
      <c r="U106" s="671"/>
      <c r="V106" s="671"/>
      <c r="W106" s="671"/>
      <c r="X106" s="672"/>
    </row>
    <row r="107" spans="1:24" s="656" customFormat="1" ht="31.5">
      <c r="A107" s="660" t="s">
        <v>21</v>
      </c>
      <c r="B107" s="648" t="s">
        <v>974</v>
      </c>
      <c r="C107" s="654"/>
      <c r="D107" s="775">
        <f>SUM(E107:N107)</f>
        <v>301</v>
      </c>
      <c r="E107" s="775">
        <v>50</v>
      </c>
      <c r="F107" s="776">
        <v>51</v>
      </c>
      <c r="G107" s="771">
        <v>50</v>
      </c>
      <c r="H107" s="771">
        <v>50</v>
      </c>
      <c r="I107" s="771">
        <v>49</v>
      </c>
      <c r="J107" s="771">
        <v>10</v>
      </c>
      <c r="K107" s="771">
        <v>10</v>
      </c>
      <c r="L107" s="771">
        <v>11</v>
      </c>
      <c r="M107" s="771">
        <v>10</v>
      </c>
      <c r="N107" s="771">
        <v>10</v>
      </c>
      <c r="O107" s="684" t="s">
        <v>689</v>
      </c>
      <c r="P107" s="671"/>
      <c r="Q107" s="671"/>
      <c r="R107" s="671"/>
      <c r="S107" s="671"/>
      <c r="T107" s="671"/>
      <c r="U107" s="671"/>
      <c r="V107" s="671"/>
      <c r="W107" s="671"/>
      <c r="X107" s="672"/>
    </row>
    <row r="108" spans="1:24" s="656" customFormat="1" ht="31.5">
      <c r="A108" s="660" t="s">
        <v>22</v>
      </c>
      <c r="B108" s="648" t="s">
        <v>632</v>
      </c>
      <c r="C108" s="654"/>
      <c r="D108" s="775">
        <f>SUM(E108:N108)</f>
        <v>128</v>
      </c>
      <c r="E108" s="775">
        <v>24</v>
      </c>
      <c r="F108" s="776">
        <v>25</v>
      </c>
      <c r="G108" s="771">
        <v>24</v>
      </c>
      <c r="H108" s="771">
        <v>12</v>
      </c>
      <c r="I108" s="771">
        <v>23</v>
      </c>
      <c r="J108" s="771">
        <v>4</v>
      </c>
      <c r="K108" s="771">
        <v>6</v>
      </c>
      <c r="L108" s="771">
        <v>5</v>
      </c>
      <c r="M108" s="771">
        <v>3</v>
      </c>
      <c r="N108" s="771">
        <v>2</v>
      </c>
      <c r="O108" s="671"/>
      <c r="P108" s="671"/>
      <c r="Q108" s="671"/>
      <c r="R108" s="671"/>
      <c r="S108" s="671"/>
      <c r="T108" s="671"/>
      <c r="U108" s="671"/>
      <c r="V108" s="671"/>
      <c r="W108" s="671"/>
      <c r="X108" s="672"/>
    </row>
    <row r="109" spans="1:24" s="656" customFormat="1" ht="18.75">
      <c r="A109" s="724" t="s">
        <v>597</v>
      </c>
      <c r="B109" s="725" t="s">
        <v>598</v>
      </c>
      <c r="C109" s="726"/>
      <c r="D109" s="727"/>
      <c r="E109" s="728"/>
      <c r="F109" s="727"/>
      <c r="G109" s="727"/>
      <c r="H109" s="727"/>
      <c r="I109" s="727"/>
      <c r="J109" s="727"/>
      <c r="K109" s="727"/>
      <c r="L109" s="727"/>
      <c r="M109" s="727"/>
      <c r="N109" s="727"/>
      <c r="O109" s="727"/>
      <c r="P109" s="727"/>
      <c r="Q109" s="727"/>
      <c r="R109" s="727"/>
      <c r="S109" s="727"/>
      <c r="T109" s="727"/>
      <c r="U109" s="727"/>
      <c r="V109" s="727"/>
      <c r="W109" s="727"/>
      <c r="X109" s="729"/>
    </row>
    <row r="110" spans="1:24" s="656" customFormat="1" ht="31.5">
      <c r="A110" s="646" t="s">
        <v>975</v>
      </c>
      <c r="B110" s="647" t="s">
        <v>599</v>
      </c>
      <c r="C110" s="654" t="s">
        <v>580</v>
      </c>
      <c r="D110" s="730">
        <f>D112*100/D111</f>
        <v>100</v>
      </c>
      <c r="E110" s="701"/>
      <c r="F110" s="671"/>
      <c r="G110" s="671"/>
      <c r="H110" s="671"/>
      <c r="I110" s="671"/>
      <c r="J110" s="671"/>
      <c r="K110" s="671"/>
      <c r="L110" s="671"/>
      <c r="M110" s="671"/>
      <c r="N110" s="671"/>
      <c r="O110" s="671"/>
      <c r="P110" s="671"/>
      <c r="Q110" s="671"/>
      <c r="R110" s="671"/>
      <c r="S110" s="671"/>
      <c r="T110" s="671"/>
      <c r="U110" s="671"/>
      <c r="V110" s="671"/>
      <c r="W110" s="671"/>
      <c r="X110" s="672"/>
    </row>
    <row r="111" spans="1:24" s="656" customFormat="1">
      <c r="A111" s="660" t="s">
        <v>21</v>
      </c>
      <c r="B111" s="648" t="s">
        <v>976</v>
      </c>
      <c r="C111" s="654"/>
      <c r="D111" s="731">
        <v>449</v>
      </c>
      <c r="E111" s="732"/>
      <c r="F111" s="671"/>
      <c r="G111" s="671"/>
      <c r="H111" s="671"/>
      <c r="I111" s="671"/>
      <c r="J111" s="671"/>
      <c r="K111" s="671"/>
      <c r="L111" s="671"/>
      <c r="M111" s="671"/>
      <c r="N111" s="671"/>
      <c r="O111" s="671"/>
      <c r="P111" s="671"/>
      <c r="Q111" s="671"/>
      <c r="R111" s="671"/>
      <c r="S111" s="671"/>
      <c r="T111" s="671"/>
      <c r="U111" s="671"/>
      <c r="V111" s="671"/>
      <c r="W111" s="671"/>
      <c r="X111" s="672"/>
    </row>
    <row r="112" spans="1:24" s="656" customFormat="1" ht="31.5">
      <c r="A112" s="660" t="s">
        <v>22</v>
      </c>
      <c r="B112" s="648" t="s">
        <v>631</v>
      </c>
      <c r="C112" s="654"/>
      <c r="D112" s="731">
        <v>449</v>
      </c>
      <c r="E112" s="701"/>
      <c r="F112" s="671"/>
      <c r="G112" s="671"/>
      <c r="H112" s="671"/>
      <c r="I112" s="671"/>
      <c r="J112" s="671"/>
      <c r="K112" s="671"/>
      <c r="L112" s="671"/>
      <c r="M112" s="671"/>
      <c r="N112" s="671"/>
      <c r="O112" s="671"/>
      <c r="P112" s="671"/>
      <c r="Q112" s="671"/>
      <c r="R112" s="671"/>
      <c r="S112" s="671"/>
      <c r="T112" s="671"/>
      <c r="U112" s="671"/>
      <c r="V112" s="671"/>
      <c r="W112" s="671"/>
      <c r="X112" s="672"/>
    </row>
    <row r="113" spans="1:24" s="281" customFormat="1">
      <c r="A113" s="538" t="s">
        <v>600</v>
      </c>
      <c r="B113" s="539"/>
      <c r="C113" s="540"/>
      <c r="D113" s="539"/>
      <c r="E113" s="541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42"/>
    </row>
    <row r="114" spans="1:24" ht="18.75">
      <c r="A114" s="273" t="s">
        <v>331</v>
      </c>
      <c r="B114" s="274" t="s">
        <v>601</v>
      </c>
      <c r="C114" s="283"/>
      <c r="D114" s="284"/>
      <c r="E114" s="285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537"/>
    </row>
    <row r="115" spans="1:24" s="656" customFormat="1">
      <c r="A115" s="646" t="s">
        <v>977</v>
      </c>
      <c r="B115" s="647" t="s">
        <v>978</v>
      </c>
      <c r="C115" s="654" t="s">
        <v>551</v>
      </c>
      <c r="D115" s="748">
        <f>D117*100/D116</f>
        <v>96.143437077131253</v>
      </c>
      <c r="E115" s="682">
        <f t="shared" ref="E115:X115" si="10">E117*100/E116</f>
        <v>100</v>
      </c>
      <c r="F115" s="682">
        <f t="shared" si="10"/>
        <v>100</v>
      </c>
      <c r="G115" s="682">
        <f t="shared" si="10"/>
        <v>100</v>
      </c>
      <c r="H115" s="682">
        <f t="shared" si="10"/>
        <v>100</v>
      </c>
      <c r="I115" s="682">
        <f t="shared" si="10"/>
        <v>100</v>
      </c>
      <c r="J115" s="682">
        <f t="shared" si="10"/>
        <v>100</v>
      </c>
      <c r="K115" s="682">
        <f t="shared" si="10"/>
        <v>100</v>
      </c>
      <c r="L115" s="682">
        <f t="shared" si="10"/>
        <v>100</v>
      </c>
      <c r="M115" s="682">
        <f t="shared" si="10"/>
        <v>100</v>
      </c>
      <c r="N115" s="682">
        <f t="shared" si="10"/>
        <v>100</v>
      </c>
      <c r="O115" s="682">
        <f t="shared" si="10"/>
        <v>77.611940298507463</v>
      </c>
      <c r="P115" s="682">
        <f t="shared" si="10"/>
        <v>100</v>
      </c>
      <c r="Q115" s="682">
        <f t="shared" si="10"/>
        <v>100</v>
      </c>
      <c r="R115" s="682">
        <f t="shared" si="10"/>
        <v>97.63513513513513</v>
      </c>
      <c r="S115" s="682">
        <f t="shared" si="10"/>
        <v>100</v>
      </c>
      <c r="T115" s="682">
        <f t="shared" si="10"/>
        <v>100</v>
      </c>
      <c r="U115" s="682">
        <f t="shared" si="10"/>
        <v>100</v>
      </c>
      <c r="V115" s="682">
        <f t="shared" si="10"/>
        <v>100</v>
      </c>
      <c r="W115" s="682">
        <f t="shared" si="10"/>
        <v>100</v>
      </c>
      <c r="X115" s="749">
        <f t="shared" si="10"/>
        <v>91.666666666666671</v>
      </c>
    </row>
    <row r="116" spans="1:24" s="656" customFormat="1">
      <c r="A116" s="660" t="s">
        <v>21</v>
      </c>
      <c r="B116" s="648" t="s">
        <v>602</v>
      </c>
      <c r="C116" s="779"/>
      <c r="D116" s="649">
        <f>SUM(E116:X116)</f>
        <v>2956</v>
      </c>
      <c r="E116" s="669">
        <v>48</v>
      </c>
      <c r="F116" s="650">
        <v>36</v>
      </c>
      <c r="G116" s="650">
        <v>24</v>
      </c>
      <c r="H116" s="650">
        <v>27</v>
      </c>
      <c r="I116" s="650">
        <v>21</v>
      </c>
      <c r="J116" s="650">
        <v>36</v>
      </c>
      <c r="K116" s="650">
        <v>18</v>
      </c>
      <c r="L116" s="650">
        <v>15</v>
      </c>
      <c r="M116" s="650">
        <v>18</v>
      </c>
      <c r="N116" s="650">
        <v>39</v>
      </c>
      <c r="O116" s="650">
        <v>402</v>
      </c>
      <c r="P116" s="650">
        <v>277</v>
      </c>
      <c r="Q116" s="650">
        <v>443</v>
      </c>
      <c r="R116" s="650">
        <v>296</v>
      </c>
      <c r="S116" s="650">
        <v>207</v>
      </c>
      <c r="T116" s="650">
        <v>266</v>
      </c>
      <c r="U116" s="650">
        <v>233</v>
      </c>
      <c r="V116" s="650">
        <v>151</v>
      </c>
      <c r="W116" s="650">
        <v>195</v>
      </c>
      <c r="X116" s="651">
        <v>204</v>
      </c>
    </row>
    <row r="117" spans="1:24" s="695" customFormat="1" ht="31.5">
      <c r="A117" s="660" t="s">
        <v>22</v>
      </c>
      <c r="B117" s="648" t="s">
        <v>979</v>
      </c>
      <c r="C117" s="649"/>
      <c r="D117" s="649">
        <f>SUM(E117:X117)</f>
        <v>2842</v>
      </c>
      <c r="E117" s="780">
        <v>48</v>
      </c>
      <c r="F117" s="650">
        <v>36</v>
      </c>
      <c r="G117" s="650">
        <v>24</v>
      </c>
      <c r="H117" s="650">
        <v>27</v>
      </c>
      <c r="I117" s="650">
        <v>21</v>
      </c>
      <c r="J117" s="650">
        <v>36</v>
      </c>
      <c r="K117" s="650">
        <v>18</v>
      </c>
      <c r="L117" s="650">
        <v>15</v>
      </c>
      <c r="M117" s="650">
        <v>18</v>
      </c>
      <c r="N117" s="650">
        <v>39</v>
      </c>
      <c r="O117" s="650">
        <v>312</v>
      </c>
      <c r="P117" s="650">
        <v>277</v>
      </c>
      <c r="Q117" s="650">
        <v>443</v>
      </c>
      <c r="R117" s="650">
        <v>289</v>
      </c>
      <c r="S117" s="650">
        <v>207</v>
      </c>
      <c r="T117" s="650">
        <v>266</v>
      </c>
      <c r="U117" s="650">
        <v>233</v>
      </c>
      <c r="V117" s="650">
        <v>151</v>
      </c>
      <c r="W117" s="650">
        <v>195</v>
      </c>
      <c r="X117" s="651">
        <v>187</v>
      </c>
    </row>
    <row r="118" spans="1:24" s="695" customFormat="1">
      <c r="A118" s="752" t="s">
        <v>604</v>
      </c>
      <c r="B118" s="753"/>
      <c r="C118" s="754"/>
      <c r="D118" s="753"/>
      <c r="E118" s="755"/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3"/>
      <c r="U118" s="753"/>
      <c r="V118" s="753"/>
      <c r="W118" s="753"/>
      <c r="X118" s="756"/>
    </row>
    <row r="119" spans="1:24" s="656" customFormat="1" ht="18.75">
      <c r="A119" s="724" t="s">
        <v>331</v>
      </c>
      <c r="B119" s="725" t="s">
        <v>603</v>
      </c>
      <c r="C119" s="726"/>
      <c r="D119" s="727"/>
      <c r="E119" s="728"/>
      <c r="F119" s="727"/>
      <c r="G119" s="727"/>
      <c r="H119" s="727"/>
      <c r="I119" s="727"/>
      <c r="J119" s="727"/>
      <c r="K119" s="727"/>
      <c r="L119" s="727"/>
      <c r="M119" s="727"/>
      <c r="N119" s="727"/>
      <c r="O119" s="727"/>
      <c r="P119" s="727"/>
      <c r="Q119" s="727"/>
      <c r="R119" s="727"/>
      <c r="S119" s="727"/>
      <c r="T119" s="727"/>
      <c r="U119" s="727"/>
      <c r="V119" s="727"/>
      <c r="W119" s="727"/>
      <c r="X119" s="729"/>
    </row>
    <row r="120" spans="1:24" s="656" customFormat="1" ht="31.5">
      <c r="A120" s="653" t="s">
        <v>980</v>
      </c>
      <c r="B120" s="647" t="s">
        <v>605</v>
      </c>
      <c r="C120" s="654"/>
      <c r="D120" s="665">
        <f>D122*100/D121</f>
        <v>2.2988505747126435</v>
      </c>
      <c r="E120" s="757"/>
      <c r="F120" s="659"/>
      <c r="G120" s="659"/>
      <c r="H120" s="659"/>
      <c r="I120" s="659"/>
      <c r="J120" s="659"/>
      <c r="K120" s="659"/>
      <c r="L120" s="659"/>
      <c r="M120" s="659"/>
      <c r="N120" s="659"/>
      <c r="O120" s="690">
        <f>O122*100/O121</f>
        <v>3.4482758620689653</v>
      </c>
      <c r="P120" s="690">
        <f t="shared" ref="P120:X120" si="11">P122*100/P121</f>
        <v>4</v>
      </c>
      <c r="Q120" s="690">
        <f t="shared" si="11"/>
        <v>0</v>
      </c>
      <c r="R120" s="690">
        <f t="shared" si="11"/>
        <v>5</v>
      </c>
      <c r="S120" s="690">
        <f t="shared" si="11"/>
        <v>0</v>
      </c>
      <c r="T120" s="690">
        <f t="shared" si="11"/>
        <v>0</v>
      </c>
      <c r="U120" s="690">
        <f t="shared" si="11"/>
        <v>0</v>
      </c>
      <c r="V120" s="690">
        <f t="shared" si="11"/>
        <v>0</v>
      </c>
      <c r="W120" s="690">
        <f t="shared" si="11"/>
        <v>7.6923076923076925</v>
      </c>
      <c r="X120" s="758">
        <f t="shared" si="11"/>
        <v>0</v>
      </c>
    </row>
    <row r="121" spans="1:24" s="656" customFormat="1">
      <c r="A121" s="660" t="s">
        <v>21</v>
      </c>
      <c r="B121" s="648" t="s">
        <v>606</v>
      </c>
      <c r="C121" s="654"/>
      <c r="D121" s="668">
        <f>SUM(O121:X121)</f>
        <v>174</v>
      </c>
      <c r="E121" s="757"/>
      <c r="F121" s="659"/>
      <c r="G121" s="659"/>
      <c r="H121" s="659"/>
      <c r="I121" s="659"/>
      <c r="J121" s="659"/>
      <c r="K121" s="659"/>
      <c r="L121" s="659"/>
      <c r="M121" s="659"/>
      <c r="N121" s="659"/>
      <c r="O121" s="669">
        <v>29</v>
      </c>
      <c r="P121" s="669">
        <v>25</v>
      </c>
      <c r="Q121" s="669">
        <v>22</v>
      </c>
      <c r="R121" s="669">
        <v>20</v>
      </c>
      <c r="S121" s="669">
        <v>16</v>
      </c>
      <c r="T121" s="669">
        <v>17</v>
      </c>
      <c r="U121" s="669">
        <v>14</v>
      </c>
      <c r="V121" s="669">
        <v>9</v>
      </c>
      <c r="W121" s="669">
        <v>13</v>
      </c>
      <c r="X121" s="670">
        <v>9</v>
      </c>
    </row>
    <row r="122" spans="1:24" s="695" customFormat="1">
      <c r="A122" s="683" t="s">
        <v>22</v>
      </c>
      <c r="B122" s="652" t="s">
        <v>607</v>
      </c>
      <c r="C122" s="736"/>
      <c r="D122" s="759">
        <f>SUM(O122:X122)</f>
        <v>4</v>
      </c>
      <c r="E122" s="760"/>
      <c r="F122" s="663"/>
      <c r="G122" s="663"/>
      <c r="H122" s="663"/>
      <c r="I122" s="663"/>
      <c r="J122" s="663"/>
      <c r="K122" s="663"/>
      <c r="L122" s="663"/>
      <c r="M122" s="663"/>
      <c r="N122" s="663"/>
      <c r="O122" s="761">
        <v>1</v>
      </c>
      <c r="P122" s="761">
        <v>1</v>
      </c>
      <c r="Q122" s="761">
        <v>0</v>
      </c>
      <c r="R122" s="761">
        <v>1</v>
      </c>
      <c r="S122" s="761">
        <v>0</v>
      </c>
      <c r="T122" s="761">
        <v>0</v>
      </c>
      <c r="U122" s="761">
        <v>0</v>
      </c>
      <c r="V122" s="761">
        <v>0</v>
      </c>
      <c r="W122" s="761">
        <v>1</v>
      </c>
      <c r="X122" s="762">
        <v>0</v>
      </c>
    </row>
    <row r="123" spans="1:24" s="281" customFormat="1">
      <c r="A123" s="313"/>
      <c r="B123" s="314"/>
      <c r="C123" s="305"/>
      <c r="D123" s="608"/>
      <c r="E123" s="307"/>
      <c r="F123" s="306"/>
      <c r="G123" s="306"/>
      <c r="H123" s="306"/>
      <c r="I123" s="306"/>
      <c r="J123" s="306"/>
      <c r="K123" s="306"/>
      <c r="L123" s="306"/>
      <c r="M123" s="306"/>
      <c r="N123" s="306"/>
      <c r="O123" s="609"/>
      <c r="P123" s="609"/>
      <c r="Q123" s="609"/>
      <c r="R123" s="609"/>
      <c r="S123" s="609"/>
      <c r="T123" s="609"/>
      <c r="U123" s="609"/>
      <c r="V123" s="609"/>
      <c r="W123" s="609"/>
      <c r="X123" s="609"/>
    </row>
    <row r="124" spans="1:24" s="281" customFormat="1">
      <c r="A124" s="3"/>
      <c r="B124" s="244"/>
      <c r="C124" s="132"/>
      <c r="D124" s="544"/>
      <c r="E124" s="266"/>
      <c r="F124" s="590"/>
      <c r="G124" s="590"/>
      <c r="H124" s="590"/>
      <c r="I124" s="590"/>
      <c r="J124" s="590"/>
      <c r="K124" s="590"/>
      <c r="L124" s="590"/>
      <c r="M124" s="590"/>
      <c r="N124" s="590"/>
      <c r="O124" s="545"/>
      <c r="P124" s="545"/>
      <c r="Q124" s="545"/>
      <c r="R124" s="545"/>
      <c r="S124" s="545"/>
      <c r="T124" s="545"/>
      <c r="U124" s="545"/>
      <c r="V124" s="545"/>
      <c r="W124" s="545"/>
      <c r="X124" s="545"/>
    </row>
    <row r="125" spans="1:24" s="281" customFormat="1">
      <c r="A125" s="3"/>
      <c r="B125" s="244"/>
      <c r="C125" s="132"/>
      <c r="D125" s="544"/>
      <c r="E125" s="266"/>
      <c r="F125" s="590"/>
      <c r="G125" s="590"/>
      <c r="H125" s="590"/>
      <c r="I125" s="590"/>
      <c r="J125" s="590"/>
      <c r="K125" s="590"/>
      <c r="L125" s="590"/>
      <c r="M125" s="590"/>
      <c r="N125" s="590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</row>
    <row r="126" spans="1:24" s="281" customFormat="1">
      <c r="A126" s="3"/>
      <c r="B126" s="244"/>
      <c r="C126" s="132"/>
      <c r="D126" s="544"/>
      <c r="E126" s="266"/>
      <c r="F126" s="590"/>
      <c r="G126" s="590"/>
      <c r="H126" s="590"/>
      <c r="I126" s="590"/>
      <c r="J126" s="590"/>
      <c r="K126" s="590"/>
      <c r="L126" s="590"/>
      <c r="M126" s="590"/>
      <c r="N126" s="590"/>
      <c r="O126" s="545"/>
      <c r="P126" s="545"/>
      <c r="Q126" s="545"/>
      <c r="R126" s="545"/>
      <c r="S126" s="545"/>
      <c r="T126" s="545"/>
      <c r="U126" s="545"/>
      <c r="V126" s="545"/>
      <c r="W126" s="545"/>
      <c r="X126" s="545"/>
    </row>
    <row r="127" spans="1:24" s="281" customFormat="1">
      <c r="A127" s="3"/>
      <c r="B127" s="244"/>
      <c r="C127" s="132"/>
      <c r="D127" s="544"/>
      <c r="E127" s="266"/>
      <c r="F127" s="590"/>
      <c r="G127" s="590"/>
      <c r="H127" s="590"/>
      <c r="I127" s="590"/>
      <c r="J127" s="590"/>
      <c r="K127" s="590"/>
      <c r="L127" s="590"/>
      <c r="M127" s="590"/>
      <c r="N127" s="590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</row>
    <row r="128" spans="1:24" s="281" customFormat="1">
      <c r="A128" s="3"/>
      <c r="B128" s="244"/>
      <c r="C128" s="132"/>
      <c r="D128" s="544"/>
      <c r="E128" s="266"/>
      <c r="F128" s="590"/>
      <c r="G128" s="590"/>
      <c r="H128" s="590"/>
      <c r="I128" s="590"/>
      <c r="J128" s="590"/>
      <c r="K128" s="590"/>
      <c r="L128" s="590"/>
      <c r="M128" s="590"/>
      <c r="N128" s="590"/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</row>
    <row r="129" spans="1:76" s="207" customFormat="1" ht="24.75" customHeight="1">
      <c r="A129" s="273" t="s">
        <v>332</v>
      </c>
      <c r="B129" s="274" t="s">
        <v>608</v>
      </c>
      <c r="C129" s="283"/>
      <c r="D129" s="284"/>
      <c r="E129" s="285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6"/>
    </row>
    <row r="130" spans="1:76" s="656" customFormat="1" ht="31.5">
      <c r="A130" s="653" t="s">
        <v>981</v>
      </c>
      <c r="B130" s="647" t="s">
        <v>609</v>
      </c>
      <c r="C130" s="654" t="s">
        <v>551</v>
      </c>
      <c r="D130" s="748">
        <f>D132*100/D131</f>
        <v>38.46153846153846</v>
      </c>
      <c r="E130" s="748">
        <f t="shared" ref="E130:X130" ca="1" si="12">E132*100/E131</f>
        <v>38.46153846153846</v>
      </c>
      <c r="F130" s="748">
        <f t="shared" si="12"/>
        <v>0</v>
      </c>
      <c r="G130" s="748" t="e">
        <f t="shared" si="12"/>
        <v>#DIV/0!</v>
      </c>
      <c r="H130" s="748" t="e">
        <f t="shared" si="12"/>
        <v>#DIV/0!</v>
      </c>
      <c r="I130" s="748" t="e">
        <f t="shared" si="12"/>
        <v>#DIV/0!</v>
      </c>
      <c r="J130" s="748" t="e">
        <f t="shared" si="12"/>
        <v>#DIV/0!</v>
      </c>
      <c r="K130" s="748" t="e">
        <f t="shared" si="12"/>
        <v>#DIV/0!</v>
      </c>
      <c r="L130" s="748" t="e">
        <f t="shared" si="12"/>
        <v>#DIV/0!</v>
      </c>
      <c r="M130" s="748" t="e">
        <f t="shared" si="12"/>
        <v>#DIV/0!</v>
      </c>
      <c r="N130" s="748" t="e">
        <f t="shared" si="12"/>
        <v>#DIV/0!</v>
      </c>
      <c r="O130" s="748">
        <f t="shared" si="12"/>
        <v>66.666666666666671</v>
      </c>
      <c r="P130" s="748">
        <f t="shared" si="12"/>
        <v>100</v>
      </c>
      <c r="Q130" s="748" t="e">
        <f t="shared" si="12"/>
        <v>#DIV/0!</v>
      </c>
      <c r="R130" s="748">
        <f t="shared" si="12"/>
        <v>0</v>
      </c>
      <c r="S130" s="748" t="e">
        <f t="shared" si="12"/>
        <v>#DIV/0!</v>
      </c>
      <c r="T130" s="748">
        <f t="shared" si="12"/>
        <v>0</v>
      </c>
      <c r="U130" s="748">
        <f t="shared" si="12"/>
        <v>100</v>
      </c>
      <c r="V130" s="748" t="e">
        <f t="shared" si="12"/>
        <v>#DIV/0!</v>
      </c>
      <c r="W130" s="748" t="e">
        <f t="shared" si="12"/>
        <v>#DIV/0!</v>
      </c>
      <c r="X130" s="748" t="e">
        <f t="shared" si="12"/>
        <v>#DIV/0!</v>
      </c>
    </row>
    <row r="131" spans="1:76" s="656" customFormat="1" ht="22.5" customHeight="1">
      <c r="A131" s="660" t="s">
        <v>21</v>
      </c>
      <c r="B131" s="648" t="s">
        <v>610</v>
      </c>
      <c r="C131" s="654"/>
      <c r="D131" s="668">
        <f>SUM(E131:X131)</f>
        <v>13</v>
      </c>
      <c r="E131" s="669">
        <v>3</v>
      </c>
      <c r="F131" s="669">
        <v>2</v>
      </c>
      <c r="G131" s="669">
        <v>0</v>
      </c>
      <c r="H131" s="669">
        <v>0</v>
      </c>
      <c r="I131" s="669">
        <v>0</v>
      </c>
      <c r="J131" s="669">
        <v>0</v>
      </c>
      <c r="K131" s="669">
        <v>0</v>
      </c>
      <c r="L131" s="669">
        <v>0</v>
      </c>
      <c r="M131" s="669">
        <v>0</v>
      </c>
      <c r="N131" s="669">
        <v>0</v>
      </c>
      <c r="O131" s="669">
        <v>3</v>
      </c>
      <c r="P131" s="669">
        <v>2</v>
      </c>
      <c r="Q131" s="669">
        <v>0</v>
      </c>
      <c r="R131" s="669">
        <v>1</v>
      </c>
      <c r="S131" s="669">
        <v>0</v>
      </c>
      <c r="T131" s="669">
        <v>1</v>
      </c>
      <c r="U131" s="669">
        <v>1</v>
      </c>
      <c r="V131" s="669">
        <v>0</v>
      </c>
      <c r="W131" s="669">
        <v>0</v>
      </c>
      <c r="X131" s="670">
        <v>0</v>
      </c>
    </row>
    <row r="132" spans="1:76" s="777" customFormat="1" ht="33" customHeight="1">
      <c r="A132" s="660" t="s">
        <v>22</v>
      </c>
      <c r="B132" s="648" t="s">
        <v>611</v>
      </c>
      <c r="C132" s="654"/>
      <c r="D132" s="668">
        <v>5</v>
      </c>
      <c r="E132" s="669">
        <f ca="1">SUM(E132:X132)</f>
        <v>0</v>
      </c>
      <c r="F132" s="669">
        <v>0</v>
      </c>
      <c r="G132" s="669">
        <v>0</v>
      </c>
      <c r="H132" s="669">
        <v>0</v>
      </c>
      <c r="I132" s="669">
        <v>0</v>
      </c>
      <c r="J132" s="669">
        <v>0</v>
      </c>
      <c r="K132" s="669">
        <v>0</v>
      </c>
      <c r="L132" s="669">
        <v>0</v>
      </c>
      <c r="M132" s="669">
        <v>0</v>
      </c>
      <c r="N132" s="669">
        <v>0</v>
      </c>
      <c r="O132" s="669">
        <v>2</v>
      </c>
      <c r="P132" s="669">
        <v>2</v>
      </c>
      <c r="Q132" s="669">
        <v>0</v>
      </c>
      <c r="R132" s="669">
        <v>0</v>
      </c>
      <c r="S132" s="669">
        <v>0</v>
      </c>
      <c r="T132" s="669">
        <v>0</v>
      </c>
      <c r="U132" s="669">
        <v>1</v>
      </c>
      <c r="V132" s="669">
        <v>0</v>
      </c>
      <c r="W132" s="669">
        <v>0</v>
      </c>
      <c r="X132" s="670">
        <v>0</v>
      </c>
    </row>
    <row r="133" spans="1:76" s="281" customFormat="1">
      <c r="A133" s="315" t="s">
        <v>613</v>
      </c>
      <c r="B133" s="316"/>
      <c r="C133" s="317"/>
      <c r="D133" s="316"/>
      <c r="E133" s="318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9"/>
    </row>
    <row r="134" spans="1:76" s="269" customFormat="1" ht="18.75">
      <c r="A134" s="273" t="s">
        <v>331</v>
      </c>
      <c r="B134" s="274" t="s">
        <v>612</v>
      </c>
      <c r="C134" s="283"/>
      <c r="D134" s="284"/>
      <c r="E134" s="285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6"/>
      <c r="Y134" s="300"/>
    </row>
    <row r="135" spans="1:76" s="695" customFormat="1" ht="47.25">
      <c r="A135" s="664" t="s">
        <v>982</v>
      </c>
      <c r="B135" s="647" t="s">
        <v>983</v>
      </c>
      <c r="C135" s="654" t="s">
        <v>984</v>
      </c>
      <c r="D135" s="748">
        <f>D137*100/D136</f>
        <v>10.756259483566023</v>
      </c>
      <c r="E135" s="682">
        <f t="shared" ref="E135:X135" si="13">E137*100/E136</f>
        <v>11.358199582862996</v>
      </c>
      <c r="F135" s="682">
        <f t="shared" si="13"/>
        <v>5.6437696309078946</v>
      </c>
      <c r="G135" s="682">
        <f t="shared" si="13"/>
        <v>17.207548750602182</v>
      </c>
      <c r="H135" s="682">
        <f t="shared" si="13"/>
        <v>4.903824588010381</v>
      </c>
      <c r="I135" s="682">
        <f t="shared" si="13"/>
        <v>11.498567618294972</v>
      </c>
      <c r="J135" s="682">
        <f t="shared" si="13"/>
        <v>11.65399154992217</v>
      </c>
      <c r="K135" s="682">
        <f t="shared" si="13"/>
        <v>15.667901155737182</v>
      </c>
      <c r="L135" s="682">
        <f t="shared" si="13"/>
        <v>11.605204329435983</v>
      </c>
      <c r="M135" s="682">
        <f t="shared" si="13"/>
        <v>8.7517404622667776</v>
      </c>
      <c r="N135" s="682">
        <f t="shared" si="13"/>
        <v>9.4291428709125515</v>
      </c>
      <c r="O135" s="682">
        <f t="shared" si="13"/>
        <v>3.9124289169226745</v>
      </c>
      <c r="P135" s="682">
        <f t="shared" si="13"/>
        <v>15.419171256340576</v>
      </c>
      <c r="Q135" s="682">
        <f t="shared" si="13"/>
        <v>12.267564798465328</v>
      </c>
      <c r="R135" s="682">
        <f t="shared" si="13"/>
        <v>8.4291148137429204</v>
      </c>
      <c r="S135" s="682">
        <f t="shared" si="13"/>
        <v>10.455876735005731</v>
      </c>
      <c r="T135" s="682">
        <f t="shared" si="13"/>
        <v>10.689810705815594</v>
      </c>
      <c r="U135" s="682">
        <f t="shared" si="13"/>
        <v>11.784396015573646</v>
      </c>
      <c r="V135" s="682">
        <f t="shared" si="13"/>
        <v>7.2261351715869919</v>
      </c>
      <c r="W135" s="682">
        <f t="shared" si="13"/>
        <v>12.442594307646772</v>
      </c>
      <c r="X135" s="749">
        <f t="shared" si="13"/>
        <v>16.509756219485777</v>
      </c>
    </row>
    <row r="136" spans="1:76" s="695" customFormat="1" ht="31.5">
      <c r="A136" s="660" t="s">
        <v>21</v>
      </c>
      <c r="B136" s="648" t="s">
        <v>985</v>
      </c>
      <c r="C136" s="654"/>
      <c r="D136" s="750">
        <f>SUM(E136:X136)</f>
        <v>3409187</v>
      </c>
      <c r="E136" s="669">
        <v>535076</v>
      </c>
      <c r="F136" s="669">
        <v>241647</v>
      </c>
      <c r="G136" s="669">
        <v>238715</v>
      </c>
      <c r="H136" s="669">
        <v>187262</v>
      </c>
      <c r="I136" s="669">
        <v>141722</v>
      </c>
      <c r="J136" s="669">
        <v>112425</v>
      </c>
      <c r="K136" s="669">
        <v>125288</v>
      </c>
      <c r="L136" s="669">
        <v>124358</v>
      </c>
      <c r="M136" s="669">
        <v>143640</v>
      </c>
      <c r="N136" s="669">
        <v>82998</v>
      </c>
      <c r="O136" s="669">
        <v>244784</v>
      </c>
      <c r="P136" s="669">
        <v>234403</v>
      </c>
      <c r="Q136" s="669">
        <v>275238</v>
      </c>
      <c r="R136" s="669">
        <v>96748</v>
      </c>
      <c r="S136" s="669">
        <v>157060</v>
      </c>
      <c r="T136" s="669">
        <v>137458</v>
      </c>
      <c r="U136" s="669">
        <v>98885</v>
      </c>
      <c r="V136" s="669">
        <v>66730</v>
      </c>
      <c r="W136" s="669">
        <v>104737</v>
      </c>
      <c r="X136" s="670">
        <v>60013</v>
      </c>
      <c r="Y136" s="751"/>
    </row>
    <row r="137" spans="1:76" s="695" customFormat="1" ht="31.5">
      <c r="A137" s="660" t="s">
        <v>22</v>
      </c>
      <c r="B137" s="648" t="s">
        <v>986</v>
      </c>
      <c r="C137" s="654"/>
      <c r="D137" s="750">
        <f>SUM(E137:X137)</f>
        <v>366701</v>
      </c>
      <c r="E137" s="669">
        <v>60775</v>
      </c>
      <c r="F137" s="669">
        <v>13638</v>
      </c>
      <c r="G137" s="669">
        <v>41077</v>
      </c>
      <c r="H137" s="669">
        <v>9183</v>
      </c>
      <c r="I137" s="669">
        <v>16296</v>
      </c>
      <c r="J137" s="669">
        <v>13102</v>
      </c>
      <c r="K137" s="669">
        <v>19630</v>
      </c>
      <c r="L137" s="669">
        <v>14432</v>
      </c>
      <c r="M137" s="669">
        <v>12571</v>
      </c>
      <c r="N137" s="669">
        <v>7826</v>
      </c>
      <c r="O137" s="669">
        <v>9577</v>
      </c>
      <c r="P137" s="669">
        <v>36143</v>
      </c>
      <c r="Q137" s="669">
        <v>33765</v>
      </c>
      <c r="R137" s="669">
        <v>8155</v>
      </c>
      <c r="S137" s="669">
        <v>16422</v>
      </c>
      <c r="T137" s="669">
        <v>14694</v>
      </c>
      <c r="U137" s="669">
        <v>11653</v>
      </c>
      <c r="V137" s="669">
        <v>4822</v>
      </c>
      <c r="W137" s="669">
        <v>13032</v>
      </c>
      <c r="X137" s="670">
        <v>9908</v>
      </c>
    </row>
    <row r="138" spans="1:76" s="270" customFormat="1" ht="19.5" customHeight="1">
      <c r="A138" s="288" t="s">
        <v>616</v>
      </c>
      <c r="B138" s="289"/>
      <c r="C138" s="290"/>
      <c r="D138" s="289"/>
      <c r="E138" s="271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91"/>
      <c r="Y138" s="301"/>
    </row>
    <row r="139" spans="1:76" s="656" customFormat="1" ht="47.25">
      <c r="A139" s="653" t="s">
        <v>987</v>
      </c>
      <c r="B139" s="647" t="s">
        <v>988</v>
      </c>
      <c r="C139" s="661" t="s">
        <v>485</v>
      </c>
      <c r="D139" s="733">
        <v>100</v>
      </c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671"/>
      <c r="S139" s="671"/>
      <c r="T139" s="671"/>
      <c r="U139" s="671"/>
      <c r="V139" s="671"/>
      <c r="W139" s="671"/>
      <c r="X139" s="672"/>
      <c r="Y139" s="655"/>
      <c r="Z139" s="655"/>
      <c r="AA139" s="655"/>
      <c r="AB139" s="655"/>
      <c r="AC139" s="655"/>
      <c r="AD139" s="655"/>
      <c r="AE139" s="655"/>
      <c r="AF139" s="655"/>
      <c r="AG139" s="655"/>
      <c r="AH139" s="655"/>
      <c r="AI139" s="655"/>
      <c r="AJ139" s="655"/>
      <c r="AK139" s="655"/>
      <c r="AL139" s="655"/>
      <c r="AM139" s="655"/>
      <c r="AN139" s="655"/>
      <c r="AO139" s="655"/>
      <c r="AP139" s="655"/>
      <c r="AQ139" s="655"/>
      <c r="AR139" s="655"/>
      <c r="AS139" s="655"/>
      <c r="AT139" s="655"/>
      <c r="AU139" s="655"/>
      <c r="AV139" s="655"/>
      <c r="AW139" s="655"/>
      <c r="AX139" s="655"/>
      <c r="AY139" s="655"/>
      <c r="AZ139" s="655"/>
      <c r="BA139" s="655"/>
      <c r="BB139" s="655"/>
      <c r="BC139" s="655"/>
      <c r="BD139" s="655"/>
      <c r="BE139" s="655"/>
      <c r="BF139" s="655"/>
      <c r="BG139" s="655"/>
      <c r="BH139" s="655"/>
      <c r="BI139" s="655"/>
      <c r="BJ139" s="655"/>
      <c r="BK139" s="655"/>
      <c r="BL139" s="655"/>
      <c r="BM139" s="655"/>
      <c r="BN139" s="655"/>
      <c r="BO139" s="655"/>
      <c r="BP139" s="655"/>
      <c r="BQ139" s="655"/>
      <c r="BR139" s="655"/>
      <c r="BS139" s="655"/>
      <c r="BT139" s="655"/>
      <c r="BU139" s="655"/>
      <c r="BV139" s="655"/>
      <c r="BW139" s="655"/>
      <c r="BX139" s="655"/>
    </row>
    <row r="140" spans="1:76" s="656" customFormat="1" ht="31.5">
      <c r="A140" s="660" t="s">
        <v>21</v>
      </c>
      <c r="B140" s="648" t="s">
        <v>487</v>
      </c>
      <c r="C140" s="661"/>
      <c r="D140" s="649">
        <v>2</v>
      </c>
      <c r="E140" s="870"/>
      <c r="F140" s="871"/>
      <c r="G140" s="871"/>
      <c r="H140" s="871"/>
      <c r="I140" s="871"/>
      <c r="J140" s="872"/>
      <c r="K140" s="671"/>
      <c r="L140" s="671"/>
      <c r="M140" s="671"/>
      <c r="N140" s="671"/>
      <c r="O140" s="671"/>
      <c r="P140" s="671"/>
      <c r="Q140" s="671"/>
      <c r="R140" s="671"/>
      <c r="S140" s="671"/>
      <c r="T140" s="671"/>
      <c r="U140" s="671"/>
      <c r="V140" s="671"/>
      <c r="W140" s="671"/>
      <c r="X140" s="672"/>
      <c r="Y140" s="655"/>
      <c r="Z140" s="655"/>
      <c r="AA140" s="655"/>
      <c r="AB140" s="655"/>
      <c r="AC140" s="655"/>
      <c r="AD140" s="655"/>
      <c r="AE140" s="655"/>
      <c r="AF140" s="655"/>
      <c r="AG140" s="655"/>
      <c r="AH140" s="655"/>
      <c r="AI140" s="655"/>
      <c r="AJ140" s="655"/>
      <c r="AK140" s="655"/>
      <c r="AL140" s="655"/>
      <c r="AM140" s="655"/>
      <c r="AN140" s="655"/>
      <c r="AO140" s="655"/>
      <c r="AP140" s="655"/>
      <c r="AQ140" s="655"/>
      <c r="AR140" s="655"/>
      <c r="AS140" s="655"/>
      <c r="AT140" s="655"/>
      <c r="AU140" s="655"/>
      <c r="AV140" s="655"/>
      <c r="AW140" s="655"/>
      <c r="AX140" s="655"/>
      <c r="AY140" s="655"/>
      <c r="AZ140" s="655"/>
      <c r="BA140" s="655"/>
      <c r="BB140" s="655"/>
      <c r="BC140" s="655"/>
      <c r="BD140" s="655"/>
      <c r="BE140" s="655"/>
      <c r="BF140" s="655"/>
      <c r="BG140" s="655"/>
      <c r="BH140" s="655"/>
      <c r="BI140" s="655"/>
      <c r="BJ140" s="655"/>
      <c r="BK140" s="655"/>
      <c r="BL140" s="655"/>
      <c r="BM140" s="655"/>
      <c r="BN140" s="655"/>
      <c r="BO140" s="655"/>
      <c r="BP140" s="655"/>
      <c r="BQ140" s="655"/>
      <c r="BR140" s="655"/>
      <c r="BS140" s="655"/>
      <c r="BT140" s="655"/>
      <c r="BU140" s="655"/>
      <c r="BV140" s="655"/>
      <c r="BW140" s="655"/>
      <c r="BX140" s="655"/>
    </row>
    <row r="141" spans="1:76" s="656" customFormat="1" ht="31.5">
      <c r="A141" s="683" t="s">
        <v>22</v>
      </c>
      <c r="B141" s="652" t="s">
        <v>486</v>
      </c>
      <c r="C141" s="662"/>
      <c r="D141" s="649">
        <v>2</v>
      </c>
      <c r="E141" s="734"/>
      <c r="F141" s="734"/>
      <c r="G141" s="734"/>
      <c r="H141" s="734"/>
      <c r="I141" s="734"/>
      <c r="J141" s="734"/>
      <c r="K141" s="734"/>
      <c r="L141" s="734"/>
      <c r="M141" s="734"/>
      <c r="N141" s="734"/>
      <c r="O141" s="734"/>
      <c r="P141" s="734"/>
      <c r="Q141" s="734"/>
      <c r="R141" s="734"/>
      <c r="S141" s="734"/>
      <c r="T141" s="734"/>
      <c r="U141" s="734"/>
      <c r="V141" s="734"/>
      <c r="W141" s="734"/>
      <c r="X141" s="735"/>
      <c r="Y141" s="655"/>
      <c r="Z141" s="655"/>
      <c r="AA141" s="655"/>
      <c r="AB141" s="655"/>
      <c r="AC141" s="655"/>
      <c r="AD141" s="655"/>
      <c r="AE141" s="655"/>
      <c r="AF141" s="655"/>
      <c r="AG141" s="655"/>
      <c r="AH141" s="655"/>
      <c r="AI141" s="655"/>
      <c r="AJ141" s="655"/>
      <c r="AK141" s="655"/>
      <c r="AL141" s="655"/>
      <c r="AM141" s="655"/>
      <c r="AN141" s="655"/>
      <c r="AO141" s="655"/>
      <c r="AP141" s="655"/>
      <c r="AQ141" s="655"/>
      <c r="AR141" s="655"/>
      <c r="AS141" s="655"/>
      <c r="AT141" s="655"/>
      <c r="AU141" s="655"/>
      <c r="AV141" s="655"/>
      <c r="AW141" s="655"/>
      <c r="AX141" s="655"/>
      <c r="AY141" s="655"/>
      <c r="AZ141" s="655"/>
      <c r="BA141" s="655"/>
      <c r="BB141" s="655"/>
      <c r="BC141" s="655"/>
      <c r="BD141" s="655"/>
      <c r="BE141" s="655"/>
      <c r="BF141" s="655"/>
      <c r="BG141" s="655"/>
      <c r="BH141" s="655"/>
      <c r="BI141" s="655"/>
      <c r="BJ141" s="655"/>
      <c r="BK141" s="655"/>
      <c r="BL141" s="655"/>
      <c r="BM141" s="655"/>
      <c r="BN141" s="655"/>
      <c r="BO141" s="655"/>
      <c r="BP141" s="655"/>
      <c r="BQ141" s="655"/>
      <c r="BR141" s="655"/>
      <c r="BS141" s="655"/>
      <c r="BT141" s="655"/>
      <c r="BU141" s="655"/>
      <c r="BV141" s="655"/>
      <c r="BW141" s="655"/>
      <c r="BX141" s="655"/>
    </row>
    <row r="142" spans="1:76" s="270" customFormat="1">
      <c r="A142" s="288" t="s">
        <v>617</v>
      </c>
      <c r="B142" s="289"/>
      <c r="C142" s="290"/>
      <c r="D142" s="289"/>
      <c r="E142" s="271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91"/>
      <c r="Y142" s="301"/>
    </row>
    <row r="143" spans="1:76" s="292" customFormat="1" ht="27" customHeight="1">
      <c r="A143" s="264"/>
      <c r="B143" s="293" t="s">
        <v>618</v>
      </c>
      <c r="C143" s="20"/>
      <c r="D143" s="19"/>
      <c r="E143" s="8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4"/>
    </row>
    <row r="144" spans="1:76" s="281" customFormat="1">
      <c r="A144" s="315" t="s">
        <v>619</v>
      </c>
      <c r="B144" s="316"/>
      <c r="C144" s="317"/>
      <c r="D144" s="316"/>
      <c r="E144" s="318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  <c r="X144" s="319"/>
    </row>
    <row r="145" spans="1:25" s="270" customFormat="1" ht="18.75">
      <c r="A145" s="273" t="s">
        <v>331</v>
      </c>
      <c r="B145" s="274" t="s">
        <v>620</v>
      </c>
      <c r="C145" s="283"/>
      <c r="D145" s="284"/>
      <c r="E145" s="285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6"/>
      <c r="Y145" s="301"/>
    </row>
    <row r="146" spans="1:25" s="270" customFormat="1" ht="31.5">
      <c r="A146" s="264" t="s">
        <v>989</v>
      </c>
      <c r="B146" s="250" t="s">
        <v>621</v>
      </c>
      <c r="C146" s="20" t="s">
        <v>1015</v>
      </c>
      <c r="D146" s="392"/>
      <c r="E146" s="8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14"/>
      <c r="Y146" s="301"/>
    </row>
    <row r="147" spans="1:25" s="7" customFormat="1" ht="31.5">
      <c r="A147" s="264" t="s">
        <v>147</v>
      </c>
      <c r="B147" s="230" t="s">
        <v>1010</v>
      </c>
      <c r="C147" s="20"/>
      <c r="D147" s="392"/>
      <c r="E147" s="8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14"/>
    </row>
    <row r="148" spans="1:25" s="7" customFormat="1" ht="47.25">
      <c r="A148" s="264" t="s">
        <v>148</v>
      </c>
      <c r="B148" s="230" t="s">
        <v>1011</v>
      </c>
      <c r="C148" s="20"/>
      <c r="D148" s="392"/>
      <c r="E148" s="8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14"/>
    </row>
    <row r="149" spans="1:25" s="7" customFormat="1" ht="31.5">
      <c r="A149" s="264" t="s">
        <v>149</v>
      </c>
      <c r="B149" s="230" t="s">
        <v>1012</v>
      </c>
      <c r="C149" s="20"/>
      <c r="D149" s="392"/>
      <c r="E149" s="8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14"/>
    </row>
    <row r="150" spans="1:25" s="7" customFormat="1" ht="31.5">
      <c r="A150" s="264" t="s">
        <v>150</v>
      </c>
      <c r="B150" s="230" t="s">
        <v>1013</v>
      </c>
      <c r="C150" s="20"/>
      <c r="D150" s="392"/>
      <c r="E150" s="8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14"/>
    </row>
    <row r="151" spans="1:25" s="281" customFormat="1" ht="31.5">
      <c r="A151" s="264" t="s">
        <v>151</v>
      </c>
      <c r="B151" s="230" t="s">
        <v>1014</v>
      </c>
      <c r="C151" s="20"/>
      <c r="D151" s="19"/>
      <c r="E151" s="8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14"/>
    </row>
    <row r="152" spans="1:25" s="281" customFormat="1">
      <c r="A152" s="315" t="s">
        <v>622</v>
      </c>
      <c r="B152" s="316"/>
      <c r="C152" s="317"/>
      <c r="D152" s="316"/>
      <c r="E152" s="318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9"/>
    </row>
    <row r="153" spans="1:25" s="270" customFormat="1" ht="18.75">
      <c r="A153" s="273" t="s">
        <v>331</v>
      </c>
      <c r="B153" s="274" t="s">
        <v>623</v>
      </c>
      <c r="C153" s="283"/>
      <c r="D153" s="284"/>
      <c r="E153" s="285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6"/>
      <c r="Y153" s="301"/>
    </row>
    <row r="154" spans="1:25" s="667" customFormat="1" ht="31.5">
      <c r="A154" s="664" t="s">
        <v>990</v>
      </c>
      <c r="B154" s="647" t="s">
        <v>991</v>
      </c>
      <c r="C154" s="654" t="s">
        <v>551</v>
      </c>
      <c r="D154" s="665">
        <f>D156*100/D155</f>
        <v>85.206447339368509</v>
      </c>
      <c r="E154" s="665">
        <f t="shared" ref="E154:X154" si="14">E156*100/E155</f>
        <v>100</v>
      </c>
      <c r="F154" s="665">
        <f t="shared" si="14"/>
        <v>100</v>
      </c>
      <c r="G154" s="665">
        <f t="shared" si="14"/>
        <v>100</v>
      </c>
      <c r="H154" s="665">
        <f t="shared" si="14"/>
        <v>100</v>
      </c>
      <c r="I154" s="665">
        <f t="shared" si="14"/>
        <v>100</v>
      </c>
      <c r="J154" s="665">
        <f t="shared" si="14"/>
        <v>100</v>
      </c>
      <c r="K154" s="665">
        <f t="shared" si="14"/>
        <v>100</v>
      </c>
      <c r="L154" s="665">
        <f t="shared" si="14"/>
        <v>100</v>
      </c>
      <c r="M154" s="665">
        <f t="shared" si="14"/>
        <v>100</v>
      </c>
      <c r="N154" s="665">
        <f t="shared" si="14"/>
        <v>100</v>
      </c>
      <c r="O154" s="665">
        <f t="shared" si="14"/>
        <v>82.931188561215365</v>
      </c>
      <c r="P154" s="665">
        <f t="shared" si="14"/>
        <v>91.545189504373184</v>
      </c>
      <c r="Q154" s="665">
        <f t="shared" si="14"/>
        <v>89.304812834224606</v>
      </c>
      <c r="R154" s="665">
        <f t="shared" si="14"/>
        <v>80.662983425414367</v>
      </c>
      <c r="S154" s="665">
        <f t="shared" si="14"/>
        <v>83.085714285714289</v>
      </c>
      <c r="T154" s="665">
        <f t="shared" si="14"/>
        <v>85.962732919254663</v>
      </c>
      <c r="U154" s="665">
        <f t="shared" si="14"/>
        <v>68.689655172413794</v>
      </c>
      <c r="V154" s="665">
        <f t="shared" si="14"/>
        <v>78.88</v>
      </c>
      <c r="W154" s="665">
        <f t="shared" si="14"/>
        <v>75.97122302158273</v>
      </c>
      <c r="X154" s="665">
        <f t="shared" si="14"/>
        <v>100</v>
      </c>
      <c r="Y154" s="666"/>
    </row>
    <row r="155" spans="1:25" s="667" customFormat="1">
      <c r="A155" s="660" t="s">
        <v>21</v>
      </c>
      <c r="B155" s="648" t="s">
        <v>628</v>
      </c>
      <c r="C155" s="668"/>
      <c r="D155" s="668">
        <f>SUM(E155:X155)</f>
        <v>9058</v>
      </c>
      <c r="E155" s="669">
        <v>150</v>
      </c>
      <c r="F155" s="669">
        <v>64</v>
      </c>
      <c r="G155" s="669">
        <v>63</v>
      </c>
      <c r="H155" s="669">
        <v>115</v>
      </c>
      <c r="I155" s="669">
        <v>60</v>
      </c>
      <c r="J155" s="669">
        <v>48</v>
      </c>
      <c r="K155" s="669">
        <v>47</v>
      </c>
      <c r="L155" s="669">
        <v>65</v>
      </c>
      <c r="M155" s="669">
        <v>88</v>
      </c>
      <c r="N155" s="669">
        <v>50</v>
      </c>
      <c r="O155" s="669">
        <v>1119</v>
      </c>
      <c r="P155" s="669">
        <v>1029</v>
      </c>
      <c r="Q155" s="669">
        <v>935</v>
      </c>
      <c r="R155" s="669">
        <v>905</v>
      </c>
      <c r="S155" s="669">
        <v>875</v>
      </c>
      <c r="T155" s="669">
        <v>805</v>
      </c>
      <c r="U155" s="669">
        <v>725</v>
      </c>
      <c r="V155" s="669">
        <v>625</v>
      </c>
      <c r="W155" s="669">
        <v>695</v>
      </c>
      <c r="X155" s="670">
        <v>595</v>
      </c>
      <c r="Y155" s="666"/>
    </row>
    <row r="156" spans="1:25" s="667" customFormat="1" ht="31.5">
      <c r="A156" s="660" t="s">
        <v>22</v>
      </c>
      <c r="B156" s="648" t="s">
        <v>629</v>
      </c>
      <c r="C156" s="668"/>
      <c r="D156" s="668">
        <f>SUM(E156:X156)</f>
        <v>7718</v>
      </c>
      <c r="E156" s="669">
        <v>150</v>
      </c>
      <c r="F156" s="669">
        <v>64</v>
      </c>
      <c r="G156" s="669">
        <v>63</v>
      </c>
      <c r="H156" s="669">
        <v>115</v>
      </c>
      <c r="I156" s="669">
        <v>60</v>
      </c>
      <c r="J156" s="669">
        <v>48</v>
      </c>
      <c r="K156" s="669">
        <v>47</v>
      </c>
      <c r="L156" s="669">
        <v>65</v>
      </c>
      <c r="M156" s="669">
        <v>88</v>
      </c>
      <c r="N156" s="669">
        <v>50</v>
      </c>
      <c r="O156" s="669">
        <v>928</v>
      </c>
      <c r="P156" s="669">
        <v>942</v>
      </c>
      <c r="Q156" s="669">
        <v>835</v>
      </c>
      <c r="R156" s="669">
        <v>730</v>
      </c>
      <c r="S156" s="669">
        <v>727</v>
      </c>
      <c r="T156" s="669">
        <v>692</v>
      </c>
      <c r="U156" s="669">
        <v>498</v>
      </c>
      <c r="V156" s="669">
        <v>493</v>
      </c>
      <c r="W156" s="669">
        <v>528</v>
      </c>
      <c r="X156" s="670">
        <v>595</v>
      </c>
      <c r="Y156" s="666"/>
    </row>
    <row r="157" spans="1:25" s="655" customFormat="1" ht="47.25">
      <c r="A157" s="664" t="s">
        <v>992</v>
      </c>
      <c r="B157" s="647" t="s">
        <v>691</v>
      </c>
      <c r="C157" s="668" t="s">
        <v>111</v>
      </c>
      <c r="D157" s="665">
        <f>D159*100/D158</f>
        <v>86.110391293081108</v>
      </c>
      <c r="E157" s="665">
        <f>E159*100/E158</f>
        <v>65.333333333333329</v>
      </c>
      <c r="F157" s="665">
        <f t="shared" ref="F157:X157" si="15">F159*100/F158</f>
        <v>85.9375</v>
      </c>
      <c r="G157" s="665">
        <f t="shared" si="15"/>
        <v>87.301587301587304</v>
      </c>
      <c r="H157" s="665">
        <f t="shared" si="15"/>
        <v>85.217391304347828</v>
      </c>
      <c r="I157" s="665">
        <f t="shared" si="15"/>
        <v>75</v>
      </c>
      <c r="J157" s="665">
        <f t="shared" si="15"/>
        <v>62.5</v>
      </c>
      <c r="K157" s="665">
        <f t="shared" si="15"/>
        <v>51.063829787234042</v>
      </c>
      <c r="L157" s="665">
        <f t="shared" si="15"/>
        <v>69.230769230769226</v>
      </c>
      <c r="M157" s="665">
        <f t="shared" si="15"/>
        <v>54.545454545454547</v>
      </c>
      <c r="N157" s="665">
        <f t="shared" si="15"/>
        <v>60</v>
      </c>
      <c r="O157" s="665">
        <f t="shared" si="15"/>
        <v>94.181034482758619</v>
      </c>
      <c r="P157" s="665">
        <f t="shared" si="15"/>
        <v>85.668789808917197</v>
      </c>
      <c r="Q157" s="665">
        <f t="shared" si="15"/>
        <v>89.820359281437121</v>
      </c>
      <c r="R157" s="665">
        <f t="shared" si="15"/>
        <v>88.356164383561648</v>
      </c>
      <c r="S157" s="665">
        <f t="shared" si="15"/>
        <v>88.308115543328753</v>
      </c>
      <c r="T157" s="665">
        <f t="shared" si="15"/>
        <v>85.549132947976872</v>
      </c>
      <c r="U157" s="665">
        <f t="shared" si="15"/>
        <v>85.943775100401609</v>
      </c>
      <c r="V157" s="665">
        <f t="shared" si="15"/>
        <v>83.772819472616632</v>
      </c>
      <c r="W157" s="665">
        <f t="shared" si="15"/>
        <v>84.848484848484844</v>
      </c>
      <c r="X157" s="665">
        <f t="shared" si="15"/>
        <v>87.226890756302524</v>
      </c>
    </row>
    <row r="158" spans="1:25" s="655" customFormat="1">
      <c r="A158" s="660" t="s">
        <v>21</v>
      </c>
      <c r="B158" s="648" t="s">
        <v>630</v>
      </c>
      <c r="C158" s="668"/>
      <c r="D158" s="668">
        <f>SUM(E158:X158)</f>
        <v>7718</v>
      </c>
      <c r="E158" s="669">
        <v>150</v>
      </c>
      <c r="F158" s="669">
        <v>64</v>
      </c>
      <c r="G158" s="669">
        <v>63</v>
      </c>
      <c r="H158" s="669">
        <v>115</v>
      </c>
      <c r="I158" s="669">
        <v>60</v>
      </c>
      <c r="J158" s="669">
        <v>48</v>
      </c>
      <c r="K158" s="669">
        <v>47</v>
      </c>
      <c r="L158" s="669">
        <v>65</v>
      </c>
      <c r="M158" s="669">
        <v>88</v>
      </c>
      <c r="N158" s="669">
        <v>50</v>
      </c>
      <c r="O158" s="669">
        <v>928</v>
      </c>
      <c r="P158" s="669">
        <v>942</v>
      </c>
      <c r="Q158" s="669">
        <v>835</v>
      </c>
      <c r="R158" s="669">
        <v>730</v>
      </c>
      <c r="S158" s="669">
        <v>727</v>
      </c>
      <c r="T158" s="669">
        <v>692</v>
      </c>
      <c r="U158" s="669">
        <v>498</v>
      </c>
      <c r="V158" s="669">
        <v>493</v>
      </c>
      <c r="W158" s="669">
        <v>528</v>
      </c>
      <c r="X158" s="670">
        <v>595</v>
      </c>
    </row>
    <row r="159" spans="1:25" s="655" customFormat="1" ht="31.5">
      <c r="A159" s="660" t="s">
        <v>22</v>
      </c>
      <c r="B159" s="648" t="s">
        <v>692</v>
      </c>
      <c r="C159" s="654"/>
      <c r="D159" s="668">
        <f>SUM(E159:X159)</f>
        <v>6646</v>
      </c>
      <c r="E159" s="669">
        <v>98</v>
      </c>
      <c r="F159" s="669">
        <v>55</v>
      </c>
      <c r="G159" s="669">
        <v>55</v>
      </c>
      <c r="H159" s="669">
        <v>98</v>
      </c>
      <c r="I159" s="669">
        <v>45</v>
      </c>
      <c r="J159" s="669">
        <v>30</v>
      </c>
      <c r="K159" s="669">
        <v>24</v>
      </c>
      <c r="L159" s="669">
        <v>45</v>
      </c>
      <c r="M159" s="669">
        <v>48</v>
      </c>
      <c r="N159" s="669">
        <v>30</v>
      </c>
      <c r="O159" s="669">
        <v>874</v>
      </c>
      <c r="P159" s="669">
        <v>807</v>
      </c>
      <c r="Q159" s="669">
        <v>750</v>
      </c>
      <c r="R159" s="669">
        <v>645</v>
      </c>
      <c r="S159" s="669">
        <v>642</v>
      </c>
      <c r="T159" s="669">
        <v>592</v>
      </c>
      <c r="U159" s="669">
        <v>428</v>
      </c>
      <c r="V159" s="669">
        <v>413</v>
      </c>
      <c r="W159" s="669">
        <v>448</v>
      </c>
      <c r="X159" s="670">
        <v>519</v>
      </c>
    </row>
    <row r="160" spans="1:25" s="281" customFormat="1">
      <c r="A160" s="610" t="s">
        <v>624</v>
      </c>
      <c r="B160" s="611"/>
      <c r="C160" s="612"/>
      <c r="D160" s="611"/>
      <c r="E160" s="613"/>
      <c r="F160" s="611"/>
      <c r="G160" s="611"/>
      <c r="H160" s="611"/>
      <c r="I160" s="611"/>
      <c r="J160" s="611"/>
      <c r="K160" s="611"/>
      <c r="L160" s="611"/>
      <c r="M160" s="611"/>
      <c r="N160" s="611"/>
      <c r="O160" s="611"/>
      <c r="P160" s="611"/>
      <c r="Q160" s="611"/>
      <c r="R160" s="611"/>
      <c r="S160" s="611"/>
      <c r="T160" s="611"/>
      <c r="U160" s="611"/>
      <c r="V160" s="611"/>
      <c r="W160" s="611"/>
      <c r="X160" s="614"/>
    </row>
    <row r="161" spans="1:25" s="270" customFormat="1" ht="18.75">
      <c r="A161" s="273" t="s">
        <v>332</v>
      </c>
      <c r="B161" s="274" t="s">
        <v>625</v>
      </c>
      <c r="C161" s="283"/>
      <c r="D161" s="284"/>
      <c r="E161" s="285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6"/>
      <c r="Y161" s="301"/>
    </row>
    <row r="162" spans="1:25" s="270" customFormat="1" ht="31.5">
      <c r="A162" s="264" t="s">
        <v>993</v>
      </c>
      <c r="B162" s="216" t="s">
        <v>626</v>
      </c>
      <c r="C162" s="20" t="s">
        <v>690</v>
      </c>
      <c r="D162" s="382">
        <f>D164*100/D163</f>
        <v>83</v>
      </c>
      <c r="E162" s="380">
        <f t="shared" ref="E162:N162" si="16">E164*100/E163</f>
        <v>81.666666666666671</v>
      </c>
      <c r="F162" s="380">
        <f t="shared" si="16"/>
        <v>92.5</v>
      </c>
      <c r="G162" s="380">
        <f t="shared" si="16"/>
        <v>82</v>
      </c>
      <c r="H162" s="380">
        <f t="shared" si="16"/>
        <v>78.333333333333329</v>
      </c>
      <c r="I162" s="380">
        <f t="shared" si="16"/>
        <v>79</v>
      </c>
      <c r="J162" s="380">
        <f t="shared" si="16"/>
        <v>81</v>
      </c>
      <c r="K162" s="380">
        <f t="shared" si="16"/>
        <v>79.166666666666671</v>
      </c>
      <c r="L162" s="380">
        <f t="shared" si="16"/>
        <v>80</v>
      </c>
      <c r="M162" s="380">
        <f t="shared" si="16"/>
        <v>90.833333333333329</v>
      </c>
      <c r="N162" s="380">
        <f t="shared" si="16"/>
        <v>84</v>
      </c>
      <c r="O162" s="8"/>
      <c r="P162" s="8"/>
      <c r="Q162" s="8"/>
      <c r="R162" s="8"/>
      <c r="S162" s="8"/>
      <c r="T162" s="8"/>
      <c r="U162" s="8"/>
      <c r="V162" s="8"/>
      <c r="W162" s="8"/>
      <c r="X162" s="14"/>
      <c r="Y162" s="301"/>
    </row>
    <row r="163" spans="1:25" s="270" customFormat="1" ht="47.25">
      <c r="A163" s="16" t="s">
        <v>21</v>
      </c>
      <c r="B163" s="215" t="s">
        <v>994</v>
      </c>
      <c r="C163" s="20"/>
      <c r="D163" s="381">
        <v>1100</v>
      </c>
      <c r="E163" s="355">
        <v>120</v>
      </c>
      <c r="F163" s="355">
        <v>120</v>
      </c>
      <c r="G163" s="355">
        <v>100</v>
      </c>
      <c r="H163" s="355">
        <v>120</v>
      </c>
      <c r="I163" s="355">
        <v>100</v>
      </c>
      <c r="J163" s="355">
        <v>100</v>
      </c>
      <c r="K163" s="355">
        <v>120</v>
      </c>
      <c r="L163" s="355">
        <v>100</v>
      </c>
      <c r="M163" s="355">
        <v>120</v>
      </c>
      <c r="N163" s="355">
        <v>100</v>
      </c>
      <c r="O163" s="377" t="s">
        <v>877</v>
      </c>
      <c r="P163" s="8"/>
      <c r="Q163" s="8"/>
      <c r="R163" s="8"/>
      <c r="S163" s="8"/>
      <c r="T163" s="8"/>
      <c r="U163" s="8"/>
      <c r="V163" s="8"/>
      <c r="W163" s="8"/>
      <c r="X163" s="14"/>
      <c r="Y163" s="301"/>
    </row>
    <row r="164" spans="1:25" s="281" customFormat="1" ht="31.5">
      <c r="A164" s="312" t="s">
        <v>22</v>
      </c>
      <c r="B164" s="258" t="s">
        <v>627</v>
      </c>
      <c r="C164" s="87"/>
      <c r="D164" s="600">
        <v>913</v>
      </c>
      <c r="E164" s="601">
        <v>98</v>
      </c>
      <c r="F164" s="601">
        <v>111</v>
      </c>
      <c r="G164" s="601">
        <v>82</v>
      </c>
      <c r="H164" s="601">
        <v>94</v>
      </c>
      <c r="I164" s="601">
        <v>79</v>
      </c>
      <c r="J164" s="601">
        <v>81</v>
      </c>
      <c r="K164" s="601">
        <v>95</v>
      </c>
      <c r="L164" s="601">
        <v>80</v>
      </c>
      <c r="M164" s="601">
        <v>109</v>
      </c>
      <c r="N164" s="601">
        <v>84</v>
      </c>
      <c r="O164" s="226"/>
      <c r="P164" s="226"/>
      <c r="Q164" s="226"/>
      <c r="R164" s="226"/>
      <c r="S164" s="226"/>
      <c r="T164" s="226"/>
      <c r="U164" s="226"/>
      <c r="V164" s="226"/>
      <c r="W164" s="226"/>
      <c r="X164" s="227"/>
    </row>
    <row r="165" spans="1:25" s="281" customFormat="1">
      <c r="A165" s="313"/>
      <c r="B165" s="314"/>
      <c r="C165" s="305"/>
      <c r="D165" s="608"/>
      <c r="E165" s="609"/>
      <c r="F165" s="609"/>
      <c r="G165" s="609"/>
      <c r="H165" s="609"/>
      <c r="I165" s="609"/>
      <c r="J165" s="609"/>
      <c r="K165" s="609"/>
      <c r="L165" s="609"/>
      <c r="M165" s="609"/>
      <c r="N165" s="609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</row>
    <row r="166" spans="1:25" s="281" customFormat="1">
      <c r="A166" s="3"/>
      <c r="B166" s="244"/>
      <c r="C166" s="132"/>
      <c r="D166" s="544"/>
      <c r="E166" s="545"/>
      <c r="F166" s="545"/>
      <c r="G166" s="545"/>
      <c r="H166" s="545"/>
      <c r="I166" s="545"/>
      <c r="J166" s="545"/>
      <c r="K166" s="545"/>
      <c r="L166" s="545"/>
      <c r="M166" s="545"/>
      <c r="N166" s="545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</row>
    <row r="167" spans="1:25" s="281" customFormat="1">
      <c r="A167" s="615" t="s">
        <v>995</v>
      </c>
      <c r="B167" s="611"/>
      <c r="C167" s="612"/>
      <c r="D167" s="611"/>
      <c r="E167" s="613"/>
      <c r="F167" s="611"/>
      <c r="G167" s="611"/>
      <c r="H167" s="611"/>
      <c r="I167" s="611"/>
      <c r="J167" s="611"/>
      <c r="K167" s="611"/>
      <c r="L167" s="611"/>
      <c r="M167" s="611"/>
      <c r="N167" s="611"/>
      <c r="O167" s="611"/>
      <c r="P167" s="611"/>
      <c r="Q167" s="611"/>
      <c r="R167" s="611"/>
      <c r="S167" s="611"/>
      <c r="T167" s="611"/>
      <c r="U167" s="611"/>
      <c r="V167" s="611"/>
      <c r="W167" s="611"/>
      <c r="X167" s="614"/>
    </row>
    <row r="168" spans="1:25" s="667" customFormat="1" ht="31.5">
      <c r="A168" s="664" t="s">
        <v>996</v>
      </c>
      <c r="B168" s="647" t="s">
        <v>997</v>
      </c>
      <c r="C168" s="686" t="s">
        <v>1000</v>
      </c>
      <c r="D168" s="665">
        <f>D170*100/D169</f>
        <v>70.595069185955808</v>
      </c>
      <c r="E168" s="689"/>
      <c r="F168" s="689"/>
      <c r="G168" s="690" t="e">
        <f t="shared" ref="G168:N168" si="17">G170*100/G169</f>
        <v>#DIV/0!</v>
      </c>
      <c r="H168" s="690" t="e">
        <f t="shared" si="17"/>
        <v>#DIV/0!</v>
      </c>
      <c r="I168" s="690" t="e">
        <f t="shared" si="17"/>
        <v>#DIV/0!</v>
      </c>
      <c r="J168" s="690" t="e">
        <f t="shared" si="17"/>
        <v>#DIV/0!</v>
      </c>
      <c r="K168" s="690" t="e">
        <f t="shared" si="17"/>
        <v>#DIV/0!</v>
      </c>
      <c r="L168" s="690" t="e">
        <f t="shared" si="17"/>
        <v>#DIV/0!</v>
      </c>
      <c r="M168" s="690" t="e">
        <f t="shared" si="17"/>
        <v>#DIV/0!</v>
      </c>
      <c r="N168" s="690" t="e">
        <f t="shared" si="17"/>
        <v>#DIV/0!</v>
      </c>
      <c r="O168" s="671"/>
      <c r="P168" s="671"/>
      <c r="Q168" s="671"/>
      <c r="R168" s="671"/>
      <c r="S168" s="671"/>
      <c r="T168" s="671"/>
      <c r="U168" s="671"/>
      <c r="V168" s="671"/>
      <c r="W168" s="671"/>
      <c r="X168" s="672"/>
      <c r="Y168" s="666"/>
    </row>
    <row r="169" spans="1:25" s="667" customFormat="1">
      <c r="A169" s="660" t="s">
        <v>21</v>
      </c>
      <c r="B169" s="648" t="s">
        <v>998</v>
      </c>
      <c r="C169" s="654" t="s">
        <v>1039</v>
      </c>
      <c r="D169" s="665">
        <f>133981359.28/1000000</f>
        <v>133.98135927999999</v>
      </c>
      <c r="E169" s="691"/>
      <c r="F169" s="691"/>
      <c r="G169" s="669"/>
      <c r="H169" s="669"/>
      <c r="I169" s="669"/>
      <c r="J169" s="669"/>
      <c r="K169" s="669"/>
      <c r="L169" s="669"/>
      <c r="M169" s="669"/>
      <c r="N169" s="669"/>
      <c r="O169" s="684" t="s">
        <v>877</v>
      </c>
      <c r="P169" s="671"/>
      <c r="Q169" s="671"/>
      <c r="R169" s="671"/>
      <c r="S169" s="671"/>
      <c r="T169" s="671"/>
      <c r="U169" s="671"/>
      <c r="V169" s="671"/>
      <c r="W169" s="671"/>
      <c r="X169" s="672"/>
      <c r="Y169" s="666"/>
    </row>
    <row r="170" spans="1:25" s="695" customFormat="1" ht="31.5">
      <c r="A170" s="673" t="s">
        <v>22</v>
      </c>
      <c r="B170" s="674" t="s">
        <v>999</v>
      </c>
      <c r="C170" s="685" t="s">
        <v>1039</v>
      </c>
      <c r="D170" s="692">
        <f>94584233.28/1000000</f>
        <v>94.584233280000007</v>
      </c>
      <c r="E170" s="693"/>
      <c r="F170" s="693"/>
      <c r="G170" s="694"/>
      <c r="H170" s="694"/>
      <c r="I170" s="694"/>
      <c r="J170" s="694"/>
      <c r="K170" s="694"/>
      <c r="L170" s="694"/>
      <c r="M170" s="694"/>
      <c r="N170" s="694"/>
      <c r="O170" s="675"/>
      <c r="P170" s="675"/>
      <c r="Q170" s="675"/>
      <c r="R170" s="675"/>
      <c r="S170" s="675"/>
      <c r="T170" s="675"/>
      <c r="U170" s="675"/>
      <c r="V170" s="675"/>
      <c r="W170" s="675"/>
      <c r="X170" s="676"/>
    </row>
    <row r="171" spans="1:25" s="270" customFormat="1" ht="31.5">
      <c r="A171" s="264" t="s">
        <v>1001</v>
      </c>
      <c r="B171" s="216" t="s">
        <v>1003</v>
      </c>
      <c r="C171" s="20" t="s">
        <v>1015</v>
      </c>
      <c r="D171" s="382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8"/>
      <c r="P171" s="8"/>
      <c r="Q171" s="8"/>
      <c r="R171" s="8"/>
      <c r="S171" s="8"/>
      <c r="T171" s="8"/>
      <c r="U171" s="8"/>
      <c r="V171" s="8"/>
      <c r="W171" s="8"/>
      <c r="X171" s="14"/>
      <c r="Y171" s="301"/>
    </row>
    <row r="172" spans="1:25" s="270" customFormat="1" ht="47.25">
      <c r="A172" s="264" t="s">
        <v>147</v>
      </c>
      <c r="B172" s="215" t="s">
        <v>1006</v>
      </c>
      <c r="C172" s="20"/>
      <c r="D172" s="382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8"/>
      <c r="P172" s="8"/>
      <c r="Q172" s="8"/>
      <c r="R172" s="8"/>
      <c r="S172" s="8"/>
      <c r="T172" s="8"/>
      <c r="U172" s="8"/>
      <c r="V172" s="8"/>
      <c r="W172" s="8"/>
      <c r="X172" s="14"/>
      <c r="Y172" s="301"/>
    </row>
    <row r="173" spans="1:25" s="270" customFormat="1" ht="47.25">
      <c r="A173" s="264" t="s">
        <v>148</v>
      </c>
      <c r="B173" s="215" t="s">
        <v>1005</v>
      </c>
      <c r="C173" s="20"/>
      <c r="D173" s="382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8"/>
      <c r="P173" s="8"/>
      <c r="Q173" s="8"/>
      <c r="R173" s="8"/>
      <c r="S173" s="8"/>
      <c r="T173" s="8"/>
      <c r="U173" s="8"/>
      <c r="V173" s="8"/>
      <c r="W173" s="8"/>
      <c r="X173" s="14"/>
      <c r="Y173" s="301"/>
    </row>
    <row r="174" spans="1:25" s="270" customFormat="1" ht="47.25">
      <c r="A174" s="264" t="s">
        <v>149</v>
      </c>
      <c r="B174" s="215" t="s">
        <v>1007</v>
      </c>
      <c r="C174" s="20"/>
      <c r="D174" s="382"/>
      <c r="E174" s="380"/>
      <c r="F174" s="380"/>
      <c r="G174" s="380"/>
      <c r="H174" s="380"/>
      <c r="I174" s="380"/>
      <c r="J174" s="380"/>
      <c r="K174" s="380"/>
      <c r="L174" s="380"/>
      <c r="M174" s="380"/>
      <c r="N174" s="380"/>
      <c r="O174" s="8"/>
      <c r="P174" s="8"/>
      <c r="Q174" s="8"/>
      <c r="R174" s="8"/>
      <c r="S174" s="8"/>
      <c r="T174" s="8"/>
      <c r="U174" s="8"/>
      <c r="V174" s="8"/>
      <c r="W174" s="8"/>
      <c r="X174" s="14"/>
      <c r="Y174" s="301"/>
    </row>
    <row r="175" spans="1:25" s="270" customFormat="1" ht="31.5">
      <c r="A175" s="264" t="s">
        <v>150</v>
      </c>
      <c r="B175" s="215" t="s">
        <v>1008</v>
      </c>
      <c r="C175" s="20"/>
      <c r="D175" s="381"/>
      <c r="E175" s="355"/>
      <c r="F175" s="355"/>
      <c r="G175" s="355"/>
      <c r="H175" s="355"/>
      <c r="I175" s="355"/>
      <c r="J175" s="355"/>
      <c r="K175" s="355"/>
      <c r="L175" s="355"/>
      <c r="M175" s="355"/>
      <c r="N175" s="355"/>
      <c r="O175" s="377" t="s">
        <v>877</v>
      </c>
      <c r="P175" s="8"/>
      <c r="Q175" s="8"/>
      <c r="R175" s="8"/>
      <c r="S175" s="8"/>
      <c r="T175" s="8"/>
      <c r="U175" s="8"/>
      <c r="V175" s="8"/>
      <c r="W175" s="8"/>
      <c r="X175" s="14"/>
      <c r="Y175" s="301"/>
    </row>
    <row r="176" spans="1:25" s="281" customFormat="1" ht="47.25">
      <c r="A176" s="264" t="s">
        <v>151</v>
      </c>
      <c r="B176" s="215" t="s">
        <v>1009</v>
      </c>
      <c r="C176" s="20"/>
      <c r="D176" s="381"/>
      <c r="E176" s="355"/>
      <c r="F176" s="355"/>
      <c r="G176" s="355"/>
      <c r="H176" s="355"/>
      <c r="I176" s="355"/>
      <c r="J176" s="355"/>
      <c r="K176" s="355"/>
      <c r="L176" s="355"/>
      <c r="M176" s="355"/>
      <c r="N176" s="355"/>
      <c r="O176" s="8"/>
      <c r="P176" s="8"/>
      <c r="Q176" s="8"/>
      <c r="R176" s="8"/>
      <c r="S176" s="8"/>
      <c r="T176" s="8"/>
      <c r="U176" s="8"/>
      <c r="V176" s="8"/>
      <c r="W176" s="8"/>
      <c r="X176" s="14"/>
    </row>
    <row r="177" spans="1:25" s="270" customFormat="1">
      <c r="A177" s="302" t="s">
        <v>1002</v>
      </c>
      <c r="B177" s="248" t="s">
        <v>1004</v>
      </c>
      <c r="C177" s="130"/>
      <c r="D177" s="598"/>
      <c r="E177" s="599"/>
      <c r="F177" s="599"/>
      <c r="G177" s="533"/>
      <c r="H177" s="533"/>
      <c r="I177" s="533"/>
      <c r="J177" s="533"/>
      <c r="K177" s="533"/>
      <c r="L177" s="533"/>
      <c r="M177" s="533"/>
      <c r="N177" s="533"/>
      <c r="O177" s="12"/>
      <c r="P177" s="12"/>
      <c r="Q177" s="12"/>
      <c r="R177" s="12"/>
      <c r="S177" s="12"/>
      <c r="T177" s="12"/>
      <c r="U177" s="12"/>
      <c r="V177" s="12"/>
      <c r="W177" s="12"/>
      <c r="X177" s="18"/>
      <c r="Y177" s="301"/>
    </row>
    <row r="178" spans="1:25" s="270" customFormat="1">
      <c r="A178" s="16"/>
      <c r="B178" s="215"/>
      <c r="C178" s="20"/>
      <c r="D178" s="381"/>
      <c r="E178" s="534"/>
      <c r="F178" s="534"/>
      <c r="G178" s="355"/>
      <c r="H178" s="355"/>
      <c r="I178" s="355"/>
      <c r="J178" s="355"/>
      <c r="K178" s="355"/>
      <c r="L178" s="355"/>
      <c r="M178" s="355"/>
      <c r="N178" s="355"/>
      <c r="O178" s="377" t="s">
        <v>877</v>
      </c>
      <c r="P178" s="8"/>
      <c r="Q178" s="8"/>
      <c r="R178" s="8"/>
      <c r="S178" s="8"/>
      <c r="T178" s="8"/>
      <c r="U178" s="8"/>
      <c r="V178" s="8"/>
      <c r="W178" s="8"/>
      <c r="X178" s="14"/>
      <c r="Y178" s="301"/>
    </row>
    <row r="179" spans="1:25" s="281" customFormat="1">
      <c r="A179" s="17"/>
      <c r="B179" s="303"/>
      <c r="C179" s="21"/>
      <c r="D179" s="460"/>
      <c r="E179" s="547"/>
      <c r="F179" s="547"/>
      <c r="G179" s="378"/>
      <c r="H179" s="378"/>
      <c r="I179" s="378"/>
      <c r="J179" s="378"/>
      <c r="K179" s="378"/>
      <c r="L179" s="378"/>
      <c r="M179" s="378"/>
      <c r="N179" s="378"/>
      <c r="O179" s="11"/>
      <c r="P179" s="11"/>
      <c r="Q179" s="11"/>
      <c r="R179" s="11"/>
      <c r="S179" s="11"/>
      <c r="T179" s="11"/>
      <c r="U179" s="11"/>
      <c r="V179" s="11"/>
      <c r="W179" s="11"/>
      <c r="X179" s="15"/>
    </row>
    <row r="180" spans="1:25" s="7" customFormat="1" ht="26.25" customHeight="1">
      <c r="A180" s="3"/>
      <c r="B180" s="5"/>
      <c r="C180" s="131"/>
      <c r="D180" s="583"/>
      <c r="E180" s="583"/>
      <c r="F180" s="583"/>
      <c r="G180" s="583"/>
      <c r="H180" s="583"/>
      <c r="I180" s="583"/>
      <c r="J180" s="583"/>
      <c r="K180" s="583"/>
      <c r="L180" s="583"/>
      <c r="M180" s="583"/>
      <c r="N180" s="583"/>
      <c r="O180" s="583"/>
      <c r="P180" s="583"/>
      <c r="Q180" s="583"/>
      <c r="R180" s="583"/>
      <c r="S180" s="583"/>
      <c r="T180" s="583"/>
      <c r="U180" s="583"/>
      <c r="V180" s="583"/>
      <c r="W180" s="583"/>
      <c r="X180" s="583"/>
    </row>
    <row r="181" spans="1:25" s="7" customFormat="1" ht="26.25" customHeight="1">
      <c r="A181" s="3"/>
      <c r="B181" s="5"/>
      <c r="C181" s="131"/>
      <c r="D181" s="583"/>
      <c r="E181" s="583"/>
      <c r="F181" s="583"/>
      <c r="G181" s="583"/>
      <c r="H181" s="583"/>
      <c r="I181" s="583"/>
      <c r="J181" s="583"/>
      <c r="K181" s="583"/>
      <c r="L181" s="583"/>
      <c r="M181" s="583"/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</row>
    <row r="182" spans="1:25" s="7" customFormat="1" ht="26.25" customHeight="1">
      <c r="A182" s="3"/>
      <c r="B182" s="5"/>
      <c r="C182" s="131"/>
      <c r="D182" s="583"/>
      <c r="E182" s="583"/>
      <c r="F182" s="583"/>
      <c r="G182" s="583"/>
      <c r="H182" s="583"/>
      <c r="I182" s="583"/>
      <c r="J182" s="583"/>
      <c r="K182" s="583"/>
      <c r="L182" s="583"/>
      <c r="M182" s="583"/>
      <c r="N182" s="583"/>
      <c r="O182" s="583"/>
      <c r="P182" s="583"/>
      <c r="Q182" s="583"/>
      <c r="R182" s="583"/>
      <c r="S182" s="583"/>
      <c r="T182" s="583"/>
      <c r="U182" s="583"/>
      <c r="V182" s="583"/>
      <c r="W182" s="583"/>
      <c r="X182" s="583"/>
    </row>
    <row r="183" spans="1:25" s="7" customFormat="1" ht="26.25" customHeight="1">
      <c r="A183" s="3"/>
      <c r="B183" s="5"/>
      <c r="C183" s="131"/>
      <c r="D183" s="583"/>
      <c r="E183" s="583"/>
      <c r="F183" s="583"/>
      <c r="G183" s="583"/>
      <c r="H183" s="583"/>
      <c r="I183" s="583"/>
      <c r="J183" s="583"/>
      <c r="K183" s="583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</row>
    <row r="184" spans="1:25" s="7" customFormat="1" ht="26.25" customHeight="1">
      <c r="A184" s="3"/>
      <c r="B184" s="5"/>
      <c r="C184" s="131"/>
      <c r="D184" s="583"/>
      <c r="E184" s="583"/>
      <c r="F184" s="583"/>
      <c r="G184" s="583"/>
      <c r="H184" s="583"/>
      <c r="I184" s="583"/>
      <c r="J184" s="583"/>
      <c r="K184" s="583"/>
      <c r="L184" s="583"/>
      <c r="M184" s="583"/>
      <c r="N184" s="583"/>
      <c r="O184" s="583"/>
      <c r="P184" s="583"/>
      <c r="Q184" s="583"/>
      <c r="R184" s="583"/>
      <c r="S184" s="583"/>
      <c r="T184" s="583"/>
      <c r="U184" s="583"/>
      <c r="V184" s="583"/>
      <c r="W184" s="583"/>
      <c r="X184" s="583"/>
    </row>
    <row r="185" spans="1:25" s="7" customFormat="1" ht="26.25" customHeight="1">
      <c r="A185" s="3"/>
      <c r="B185" s="5"/>
      <c r="C185" s="131"/>
      <c r="D185" s="583"/>
      <c r="E185" s="583"/>
      <c r="F185" s="583"/>
      <c r="G185" s="583"/>
      <c r="H185" s="583"/>
      <c r="I185" s="583"/>
      <c r="J185" s="583"/>
      <c r="K185" s="583"/>
      <c r="L185" s="583"/>
      <c r="M185" s="583"/>
      <c r="N185" s="583"/>
      <c r="O185" s="583"/>
      <c r="P185" s="583"/>
      <c r="Q185" s="583"/>
      <c r="R185" s="583"/>
      <c r="S185" s="583"/>
      <c r="T185" s="583"/>
      <c r="U185" s="583"/>
      <c r="V185" s="583"/>
      <c r="W185" s="583"/>
      <c r="X185" s="583"/>
    </row>
    <row r="186" spans="1:25" s="7" customFormat="1" ht="26.25" customHeight="1">
      <c r="A186" s="3"/>
      <c r="B186" s="5"/>
      <c r="C186" s="131"/>
      <c r="D186" s="583"/>
      <c r="E186" s="583"/>
      <c r="F186" s="583"/>
      <c r="G186" s="583"/>
      <c r="H186" s="583"/>
      <c r="I186" s="583"/>
      <c r="J186" s="583"/>
      <c r="K186" s="583"/>
      <c r="L186" s="583"/>
      <c r="M186" s="583"/>
      <c r="N186" s="583"/>
      <c r="O186" s="583"/>
      <c r="P186" s="583"/>
      <c r="Q186" s="583"/>
      <c r="R186" s="583"/>
      <c r="S186" s="583"/>
      <c r="T186" s="583"/>
      <c r="U186" s="583"/>
      <c r="V186" s="583"/>
      <c r="W186" s="583"/>
      <c r="X186" s="583"/>
    </row>
    <row r="187" spans="1:25" s="7" customFormat="1" ht="34.5" customHeight="1">
      <c r="A187" s="3"/>
      <c r="B187" s="5"/>
      <c r="C187" s="131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3"/>
      <c r="Q187" s="583"/>
      <c r="R187" s="583"/>
      <c r="S187" s="583"/>
      <c r="T187" s="583"/>
      <c r="U187" s="583"/>
      <c r="V187" s="583"/>
      <c r="W187" s="583"/>
      <c r="X187" s="583"/>
    </row>
    <row r="188" spans="1:25">
      <c r="A188" s="583"/>
      <c r="B188" s="583"/>
      <c r="C188" s="132"/>
      <c r="D188" s="583"/>
      <c r="E188" s="583"/>
      <c r="F188" s="583"/>
      <c r="G188" s="583"/>
      <c r="H188" s="583"/>
      <c r="I188" s="583"/>
      <c r="J188" s="583"/>
      <c r="K188" s="583"/>
      <c r="L188" s="583"/>
      <c r="M188" s="583"/>
      <c r="N188" s="583"/>
      <c r="O188" s="583"/>
      <c r="P188" s="583"/>
      <c r="Q188" s="583"/>
      <c r="R188" s="583"/>
      <c r="S188" s="583"/>
      <c r="T188" s="583"/>
      <c r="U188" s="583"/>
      <c r="V188" s="583"/>
      <c r="W188" s="583"/>
      <c r="X188" s="583"/>
    </row>
  </sheetData>
  <mergeCells count="6">
    <mergeCell ref="E140:J140"/>
    <mergeCell ref="A1:X1"/>
    <mergeCell ref="A2:A3"/>
    <mergeCell ref="D2:D3"/>
    <mergeCell ref="E2:N2"/>
    <mergeCell ref="O2:X2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2"/>
  <sheetViews>
    <sheetView topLeftCell="A22" zoomScaleNormal="100" zoomScaleSheetLayoutView="130" workbookViewId="0">
      <selection activeCell="I26" sqref="I26"/>
    </sheetView>
  </sheetViews>
  <sheetFormatPr defaultColWidth="9" defaultRowHeight="21"/>
  <cols>
    <col min="1" max="1" width="5.375" style="31" customWidth="1"/>
    <col min="2" max="2" width="26.125" style="31" customWidth="1"/>
    <col min="3" max="3" width="11.125" style="31" customWidth="1"/>
    <col min="4" max="4" width="9.75" style="31" customWidth="1"/>
    <col min="5" max="5" width="7.375" style="31" customWidth="1"/>
    <col min="6" max="6" width="37.625" style="31" customWidth="1"/>
    <col min="7" max="7" width="10.5" style="31" customWidth="1"/>
    <col min="8" max="8" width="9.875" style="31" customWidth="1"/>
    <col min="9" max="9" width="9.5" style="31" customWidth="1"/>
    <col min="10" max="16384" width="9" style="31"/>
  </cols>
  <sheetData>
    <row r="1" spans="1:13" s="186" customFormat="1" ht="23.25">
      <c r="A1" s="877" t="s">
        <v>279</v>
      </c>
      <c r="B1" s="877"/>
      <c r="C1" s="877"/>
      <c r="D1" s="877"/>
      <c r="E1" s="877"/>
      <c r="F1" s="877"/>
      <c r="G1" s="877"/>
      <c r="H1" s="877"/>
      <c r="I1" s="877"/>
    </row>
    <row r="2" spans="1:13" s="32" customFormat="1" ht="12" customHeight="1"/>
    <row r="3" spans="1:13" s="38" customFormat="1" ht="27" customHeight="1">
      <c r="A3" s="177" t="s">
        <v>0</v>
      </c>
      <c r="B3" s="177" t="s">
        <v>187</v>
      </c>
      <c r="C3" s="177" t="s">
        <v>133</v>
      </c>
      <c r="D3" s="177" t="s">
        <v>22</v>
      </c>
      <c r="E3" s="177" t="s">
        <v>188</v>
      </c>
      <c r="F3" s="177" t="s">
        <v>187</v>
      </c>
      <c r="G3" s="177" t="s">
        <v>133</v>
      </c>
      <c r="H3" s="177" t="s">
        <v>22</v>
      </c>
      <c r="I3" s="177" t="s">
        <v>276</v>
      </c>
    </row>
    <row r="4" spans="1:13" s="43" customFormat="1" ht="37.5">
      <c r="A4" s="39" t="s">
        <v>18</v>
      </c>
      <c r="B4" s="40" t="s">
        <v>213</v>
      </c>
      <c r="C4" s="39" t="s">
        <v>17</v>
      </c>
      <c r="D4" s="39" t="s">
        <v>53</v>
      </c>
      <c r="E4" s="41" t="s">
        <v>19</v>
      </c>
      <c r="F4" s="42" t="s">
        <v>132</v>
      </c>
      <c r="G4" s="41" t="s">
        <v>25</v>
      </c>
      <c r="H4" s="145" t="s">
        <v>262</v>
      </c>
      <c r="I4" s="71" t="s">
        <v>202</v>
      </c>
    </row>
    <row r="5" spans="1:13" s="47" customFormat="1" ht="79.5" customHeight="1">
      <c r="A5" s="44"/>
      <c r="B5" s="84" t="s">
        <v>214</v>
      </c>
      <c r="C5" s="70"/>
      <c r="D5" s="44"/>
      <c r="E5" s="45" t="s">
        <v>23</v>
      </c>
      <c r="F5" s="46" t="s">
        <v>24</v>
      </c>
      <c r="G5" s="45" t="s">
        <v>172</v>
      </c>
      <c r="H5" s="145" t="s">
        <v>221</v>
      </c>
      <c r="I5" s="71" t="s">
        <v>202</v>
      </c>
    </row>
    <row r="6" spans="1:13" s="47" customFormat="1" ht="60.75" customHeight="1">
      <c r="A6" s="44"/>
      <c r="B6" s="44"/>
      <c r="C6" s="44"/>
      <c r="D6" s="44"/>
      <c r="E6" s="45" t="s">
        <v>26</v>
      </c>
      <c r="F6" s="46" t="s">
        <v>27</v>
      </c>
      <c r="G6" s="45" t="s">
        <v>255</v>
      </c>
      <c r="H6" s="145" t="s">
        <v>263</v>
      </c>
      <c r="I6" s="71" t="s">
        <v>202</v>
      </c>
    </row>
    <row r="7" spans="1:13" s="47" customFormat="1" ht="56.25">
      <c r="A7" s="44"/>
      <c r="B7" s="44"/>
      <c r="C7" s="44"/>
      <c r="D7" s="44"/>
      <c r="E7" s="45" t="s">
        <v>31</v>
      </c>
      <c r="F7" s="46" t="s">
        <v>190</v>
      </c>
      <c r="G7" s="45" t="s">
        <v>32</v>
      </c>
      <c r="H7" s="145" t="s">
        <v>264</v>
      </c>
      <c r="I7" s="71" t="s">
        <v>202</v>
      </c>
    </row>
    <row r="8" spans="1:13" s="47" customFormat="1" ht="56.25">
      <c r="A8" s="48"/>
      <c r="B8" s="48"/>
      <c r="C8" s="48"/>
      <c r="D8" s="48"/>
      <c r="E8" s="49" t="s">
        <v>33</v>
      </c>
      <c r="F8" s="50" t="s">
        <v>189</v>
      </c>
      <c r="G8" s="49" t="s">
        <v>179</v>
      </c>
      <c r="H8" s="145" t="s">
        <v>265</v>
      </c>
      <c r="I8" s="76" t="s">
        <v>202</v>
      </c>
    </row>
    <row r="9" spans="1:13" s="47" customFormat="1" ht="45.75" customHeight="1">
      <c r="A9" s="39" t="s">
        <v>34</v>
      </c>
      <c r="B9" s="40" t="s">
        <v>35</v>
      </c>
      <c r="C9" s="39" t="s">
        <v>16</v>
      </c>
      <c r="D9" s="39" t="s">
        <v>174</v>
      </c>
      <c r="E9" s="45" t="s">
        <v>36</v>
      </c>
      <c r="F9" s="46" t="s">
        <v>37</v>
      </c>
      <c r="G9" s="45" t="s">
        <v>38</v>
      </c>
      <c r="H9" s="41" t="s">
        <v>257</v>
      </c>
      <c r="I9" s="75" t="s">
        <v>203</v>
      </c>
      <c r="J9" s="24"/>
      <c r="K9" s="24"/>
      <c r="L9" s="24"/>
      <c r="M9" s="24"/>
    </row>
    <row r="10" spans="1:13" s="47" customFormat="1" ht="45.75" customHeight="1">
      <c r="A10" s="44"/>
      <c r="B10" s="44"/>
      <c r="C10" s="44"/>
      <c r="D10" s="44"/>
      <c r="E10" s="45" t="s">
        <v>39</v>
      </c>
      <c r="F10" s="46" t="s">
        <v>40</v>
      </c>
      <c r="G10" s="45" t="s">
        <v>41</v>
      </c>
      <c r="H10" s="45" t="s">
        <v>41</v>
      </c>
      <c r="I10" s="71" t="s">
        <v>202</v>
      </c>
      <c r="J10" s="79"/>
      <c r="K10" s="79"/>
      <c r="L10" s="79"/>
      <c r="M10" s="79"/>
    </row>
    <row r="11" spans="1:13" s="47" customFormat="1" ht="45.75" customHeight="1">
      <c r="A11" s="156"/>
      <c r="B11" s="156"/>
      <c r="C11" s="156"/>
      <c r="D11" s="156"/>
      <c r="E11" s="157" t="s">
        <v>42</v>
      </c>
      <c r="F11" s="158" t="s">
        <v>43</v>
      </c>
      <c r="G11" s="157" t="s">
        <v>44</v>
      </c>
      <c r="H11" s="159" t="s">
        <v>219</v>
      </c>
      <c r="I11" s="75" t="s">
        <v>203</v>
      </c>
      <c r="J11" s="79"/>
      <c r="K11" s="79"/>
      <c r="L11" s="79"/>
      <c r="M11" s="79"/>
    </row>
    <row r="12" spans="1:13" s="47" customFormat="1" ht="45.75" customHeight="1">
      <c r="A12" s="48"/>
      <c r="B12" s="48"/>
      <c r="C12" s="48"/>
      <c r="D12" s="48"/>
      <c r="E12" s="49" t="s">
        <v>45</v>
      </c>
      <c r="F12" s="50" t="s">
        <v>46</v>
      </c>
      <c r="G12" s="49" t="s">
        <v>47</v>
      </c>
      <c r="H12" s="160" t="s">
        <v>266</v>
      </c>
      <c r="I12" s="76" t="s">
        <v>203</v>
      </c>
    </row>
    <row r="13" spans="1:13" ht="37.5">
      <c r="A13" s="188" t="s">
        <v>48</v>
      </c>
      <c r="B13" s="189" t="s">
        <v>49</v>
      </c>
      <c r="C13" s="188" t="s">
        <v>220</v>
      </c>
      <c r="D13" s="190"/>
      <c r="E13" s="191"/>
      <c r="F13" s="95"/>
      <c r="G13" s="95"/>
      <c r="H13" s="95"/>
      <c r="I13" s="192"/>
    </row>
    <row r="14" spans="1:13" ht="18" customHeight="1">
      <c r="A14" s="35"/>
      <c r="B14" s="53" t="s">
        <v>50</v>
      </c>
      <c r="C14" s="53" t="s">
        <v>51</v>
      </c>
      <c r="D14" s="172">
        <v>84</v>
      </c>
      <c r="E14" s="152"/>
      <c r="G14" s="97"/>
      <c r="H14" s="97"/>
      <c r="I14" s="83" t="s">
        <v>202</v>
      </c>
    </row>
    <row r="15" spans="1:13" ht="18" customHeight="1">
      <c r="A15" s="35"/>
      <c r="B15" s="53" t="s">
        <v>50</v>
      </c>
      <c r="C15" s="53" t="s">
        <v>52</v>
      </c>
      <c r="D15" s="172">
        <v>4</v>
      </c>
      <c r="E15" s="96"/>
      <c r="F15" s="97"/>
      <c r="G15" s="97"/>
      <c r="H15" s="97"/>
      <c r="I15" s="90"/>
    </row>
    <row r="16" spans="1:13" ht="18" customHeight="1">
      <c r="A16" s="36"/>
      <c r="B16" s="54" t="s">
        <v>50</v>
      </c>
      <c r="C16" s="54" t="s">
        <v>53</v>
      </c>
      <c r="D16" s="173">
        <v>2</v>
      </c>
      <c r="E16" s="98"/>
      <c r="F16" s="99"/>
      <c r="G16" s="99"/>
      <c r="H16" s="99"/>
      <c r="I16" s="91"/>
    </row>
    <row r="17" spans="1:9" ht="59.25" customHeight="1">
      <c r="A17" s="37" t="s">
        <v>54</v>
      </c>
      <c r="B17" s="52" t="s">
        <v>56</v>
      </c>
      <c r="C17" s="37" t="s">
        <v>55</v>
      </c>
      <c r="D17" s="37" t="s">
        <v>267</v>
      </c>
      <c r="E17" s="113" t="s">
        <v>251</v>
      </c>
      <c r="F17" s="101"/>
      <c r="G17" s="101"/>
      <c r="H17" s="102"/>
      <c r="I17" s="81" t="s">
        <v>202</v>
      </c>
    </row>
    <row r="18" spans="1:9" ht="37.5">
      <c r="A18" s="39" t="s">
        <v>57</v>
      </c>
      <c r="B18" s="40" t="s">
        <v>58</v>
      </c>
      <c r="C18" s="39" t="s">
        <v>50</v>
      </c>
      <c r="D18" s="51"/>
      <c r="E18" s="94"/>
      <c r="F18" s="95"/>
      <c r="G18" s="95"/>
      <c r="H18" s="92"/>
      <c r="I18" s="80"/>
    </row>
    <row r="19" spans="1:9" ht="37.5" customHeight="1">
      <c r="A19" s="35"/>
      <c r="B19" s="105"/>
      <c r="C19" s="55" t="s">
        <v>191</v>
      </c>
      <c r="D19" s="149" t="s">
        <v>221</v>
      </c>
      <c r="E19" s="153" t="s">
        <v>222</v>
      </c>
      <c r="F19" s="155"/>
      <c r="G19" s="103"/>
      <c r="H19" s="104"/>
      <c r="I19" s="83" t="s">
        <v>202</v>
      </c>
    </row>
    <row r="20" spans="1:9" ht="36.75" customHeight="1">
      <c r="A20" s="36"/>
      <c r="B20" s="178"/>
      <c r="C20" s="56" t="s">
        <v>192</v>
      </c>
      <c r="D20" s="150" t="s">
        <v>268</v>
      </c>
      <c r="E20" s="154" t="s">
        <v>269</v>
      </c>
      <c r="F20" s="99"/>
      <c r="G20" s="99"/>
      <c r="H20" s="93"/>
      <c r="I20" s="91"/>
    </row>
    <row r="21" spans="1:9" ht="57.75" customHeight="1">
      <c r="A21" s="58" t="s">
        <v>59</v>
      </c>
      <c r="B21" s="40" t="s">
        <v>60</v>
      </c>
      <c r="C21" s="57"/>
      <c r="D21" s="51"/>
      <c r="E21" s="151"/>
      <c r="F21" s="151"/>
      <c r="G21" s="151"/>
      <c r="H21" s="151"/>
      <c r="I21" s="81" t="s">
        <v>202</v>
      </c>
    </row>
    <row r="22" spans="1:9" ht="22.5" customHeight="1">
      <c r="A22" s="59"/>
      <c r="B22" s="55" t="s">
        <v>61</v>
      </c>
      <c r="C22" s="53" t="s">
        <v>16</v>
      </c>
      <c r="D22" s="53" t="s">
        <v>174</v>
      </c>
      <c r="E22" s="127"/>
      <c r="F22" s="127"/>
      <c r="G22" s="127"/>
      <c r="H22" s="127"/>
      <c r="I22" s="61"/>
    </row>
    <row r="23" spans="1:9" ht="22.5" customHeight="1">
      <c r="A23" s="59"/>
      <c r="B23" s="55" t="s">
        <v>62</v>
      </c>
      <c r="C23" s="53" t="s">
        <v>16</v>
      </c>
      <c r="D23" s="53" t="s">
        <v>174</v>
      </c>
      <c r="E23" s="127"/>
      <c r="F23" s="127"/>
      <c r="G23" s="127"/>
      <c r="H23" s="127"/>
      <c r="I23" s="61"/>
    </row>
    <row r="24" spans="1:9" ht="22.5" customHeight="1">
      <c r="A24" s="36"/>
      <c r="B24" s="56" t="s">
        <v>63</v>
      </c>
      <c r="C24" s="54" t="s">
        <v>16</v>
      </c>
      <c r="D24" s="54" t="s">
        <v>174</v>
      </c>
      <c r="E24" s="128"/>
      <c r="F24" s="128"/>
      <c r="G24" s="128"/>
      <c r="H24" s="128"/>
      <c r="I24" s="62"/>
    </row>
    <row r="25" spans="1:9" ht="23.25" customHeight="1">
      <c r="A25" s="58" t="s">
        <v>64</v>
      </c>
      <c r="B25" s="60" t="s">
        <v>194</v>
      </c>
      <c r="C25" s="58" t="s">
        <v>182</v>
      </c>
      <c r="D25" s="58"/>
      <c r="E25" s="41" t="s">
        <v>65</v>
      </c>
      <c r="F25" s="42" t="s">
        <v>197</v>
      </c>
      <c r="G25" s="133" t="s">
        <v>183</v>
      </c>
      <c r="H25" s="135">
        <v>4.46</v>
      </c>
      <c r="I25" s="75" t="s">
        <v>203</v>
      </c>
    </row>
    <row r="26" spans="1:9" ht="19.5" customHeight="1">
      <c r="A26" s="59"/>
      <c r="B26" s="161" t="s">
        <v>195</v>
      </c>
      <c r="C26" s="162" t="s">
        <v>196</v>
      </c>
      <c r="D26" s="59"/>
      <c r="E26" s="45" t="s">
        <v>69</v>
      </c>
      <c r="F26" s="46" t="s">
        <v>198</v>
      </c>
      <c r="G26" s="134" t="s">
        <v>183</v>
      </c>
      <c r="H26" s="163">
        <v>24.35</v>
      </c>
      <c r="I26" s="71" t="s">
        <v>203</v>
      </c>
    </row>
    <row r="27" spans="1:9" ht="24.75" customHeight="1">
      <c r="A27" s="59"/>
      <c r="B27" s="59"/>
      <c r="C27" s="59"/>
      <c r="D27" s="59"/>
      <c r="E27" s="108" t="s">
        <v>72</v>
      </c>
      <c r="F27" s="142" t="s">
        <v>199</v>
      </c>
      <c r="G27" s="111" t="s">
        <v>183</v>
      </c>
      <c r="H27" s="143">
        <v>44.79</v>
      </c>
      <c r="I27" s="83" t="s">
        <v>203</v>
      </c>
    </row>
    <row r="28" spans="1:9" ht="24.75" customHeight="1">
      <c r="A28" s="36"/>
      <c r="B28" s="36"/>
      <c r="C28" s="36"/>
      <c r="D28" s="36"/>
      <c r="E28" s="49" t="s">
        <v>75</v>
      </c>
      <c r="F28" s="50" t="s">
        <v>200</v>
      </c>
      <c r="G28" s="89" t="s">
        <v>183</v>
      </c>
      <c r="H28" s="137">
        <v>42.89</v>
      </c>
      <c r="I28" s="76" t="s">
        <v>203</v>
      </c>
    </row>
    <row r="29" spans="1:9" ht="24.75" customHeight="1">
      <c r="A29" s="188" t="s">
        <v>78</v>
      </c>
      <c r="B29" s="193" t="s">
        <v>193</v>
      </c>
      <c r="C29" s="188"/>
      <c r="D29" s="194" t="s">
        <v>206</v>
      </c>
      <c r="E29" s="195" t="s">
        <v>79</v>
      </c>
      <c r="F29" s="196" t="s">
        <v>80</v>
      </c>
      <c r="G29" s="195"/>
      <c r="H29" s="197"/>
      <c r="I29" s="197"/>
    </row>
    <row r="30" spans="1:9" ht="21.75" customHeight="1">
      <c r="A30" s="105"/>
      <c r="B30" s="106" t="s">
        <v>223</v>
      </c>
      <c r="C30" s="105"/>
      <c r="D30" s="107" t="s">
        <v>227</v>
      </c>
      <c r="E30" s="125"/>
      <c r="F30" s="112" t="s">
        <v>225</v>
      </c>
      <c r="G30" s="111" t="s">
        <v>230</v>
      </c>
      <c r="H30" s="110">
        <v>1.6</v>
      </c>
      <c r="I30" s="72" t="s">
        <v>202</v>
      </c>
    </row>
    <row r="31" spans="1:9" ht="21.75" customHeight="1">
      <c r="A31" s="105"/>
      <c r="B31" s="106" t="s">
        <v>224</v>
      </c>
      <c r="C31" s="105"/>
      <c r="D31" s="107" t="s">
        <v>229</v>
      </c>
      <c r="E31" s="125"/>
      <c r="F31" s="112" t="s">
        <v>226</v>
      </c>
      <c r="G31" s="111" t="s">
        <v>231</v>
      </c>
      <c r="H31" s="110">
        <v>1</v>
      </c>
      <c r="I31" s="71" t="s">
        <v>202</v>
      </c>
    </row>
    <row r="32" spans="1:9" ht="21.75" customHeight="1">
      <c r="A32" s="105"/>
      <c r="B32" s="106"/>
      <c r="C32" s="105"/>
      <c r="D32" s="107" t="s">
        <v>228</v>
      </c>
      <c r="E32" s="125"/>
      <c r="F32" s="112" t="s">
        <v>235</v>
      </c>
      <c r="G32" s="111" t="s">
        <v>232</v>
      </c>
      <c r="H32" s="110">
        <v>0.94</v>
      </c>
      <c r="I32" s="71" t="s">
        <v>202</v>
      </c>
    </row>
    <row r="33" spans="1:9" ht="21.75" customHeight="1">
      <c r="A33" s="105"/>
      <c r="B33" s="106"/>
      <c r="C33" s="105"/>
      <c r="D33" s="107" t="s">
        <v>245</v>
      </c>
      <c r="E33" s="125"/>
      <c r="F33" s="112" t="s">
        <v>236</v>
      </c>
      <c r="G33" s="134" t="s">
        <v>237</v>
      </c>
      <c r="H33" s="179">
        <v>0.7</v>
      </c>
      <c r="I33" s="71" t="s">
        <v>202</v>
      </c>
    </row>
    <row r="34" spans="1:9" ht="21.75" customHeight="1">
      <c r="A34" s="105"/>
      <c r="B34" s="106"/>
      <c r="C34" s="105"/>
      <c r="D34" s="107" t="s">
        <v>247</v>
      </c>
      <c r="E34" s="108"/>
      <c r="F34" s="112" t="s">
        <v>234</v>
      </c>
      <c r="G34" s="111" t="s">
        <v>233</v>
      </c>
      <c r="H34" s="110">
        <v>0.6</v>
      </c>
      <c r="I34" s="71" t="s">
        <v>202</v>
      </c>
    </row>
    <row r="35" spans="1:9" ht="37.5">
      <c r="A35" s="59"/>
      <c r="B35" s="64" t="s">
        <v>173</v>
      </c>
      <c r="C35" s="59"/>
      <c r="D35" s="73" t="s">
        <v>246</v>
      </c>
      <c r="E35" s="157" t="s">
        <v>82</v>
      </c>
      <c r="F35" s="46" t="s">
        <v>83</v>
      </c>
      <c r="G35" s="45"/>
      <c r="H35" s="109"/>
      <c r="I35" s="71" t="s">
        <v>173</v>
      </c>
    </row>
    <row r="36" spans="1:9" ht="23.25" customHeight="1">
      <c r="A36" s="59"/>
      <c r="B36" s="64"/>
      <c r="C36" s="59"/>
      <c r="D36" s="73"/>
      <c r="E36" s="125"/>
      <c r="F36" s="112" t="s">
        <v>225</v>
      </c>
      <c r="G36" s="164">
        <v>12906</v>
      </c>
      <c r="H36" s="164">
        <v>12110</v>
      </c>
      <c r="I36" s="71" t="s">
        <v>202</v>
      </c>
    </row>
    <row r="37" spans="1:9" ht="23.25" customHeight="1">
      <c r="A37" s="59"/>
      <c r="B37" s="64"/>
      <c r="C37" s="59"/>
      <c r="D37" s="73"/>
      <c r="E37" s="125"/>
      <c r="F37" s="112" t="s">
        <v>226</v>
      </c>
      <c r="G37" s="164">
        <v>14642</v>
      </c>
      <c r="H37" s="164">
        <v>12806</v>
      </c>
      <c r="I37" s="71" t="s">
        <v>202</v>
      </c>
    </row>
    <row r="38" spans="1:9" ht="23.25" customHeight="1">
      <c r="A38" s="59"/>
      <c r="B38" s="64"/>
      <c r="C38" s="59"/>
      <c r="D38" s="73"/>
      <c r="E38" s="125"/>
      <c r="F38" s="112" t="s">
        <v>235</v>
      </c>
      <c r="G38" s="164">
        <v>10708</v>
      </c>
      <c r="H38" s="164">
        <v>9187</v>
      </c>
      <c r="I38" s="71" t="s">
        <v>202</v>
      </c>
    </row>
    <row r="39" spans="1:9" ht="23.25" customHeight="1">
      <c r="A39" s="59"/>
      <c r="B39" s="64"/>
      <c r="C39" s="59"/>
      <c r="D39" s="73"/>
      <c r="E39" s="125"/>
      <c r="F39" s="112" t="s">
        <v>236</v>
      </c>
      <c r="G39" s="164">
        <v>10708</v>
      </c>
      <c r="H39" s="164">
        <v>11344</v>
      </c>
      <c r="I39" s="71" t="s">
        <v>203</v>
      </c>
    </row>
    <row r="40" spans="1:9" ht="23.25" customHeight="1">
      <c r="A40" s="59"/>
      <c r="B40" s="64"/>
      <c r="C40" s="59"/>
      <c r="D40" s="73"/>
      <c r="E40" s="125"/>
      <c r="F40" s="112" t="s">
        <v>234</v>
      </c>
      <c r="G40" s="164">
        <v>10708</v>
      </c>
      <c r="H40" s="164">
        <v>11070</v>
      </c>
      <c r="I40" s="83" t="s">
        <v>203</v>
      </c>
    </row>
    <row r="41" spans="1:9" ht="37.5">
      <c r="A41" s="36"/>
      <c r="B41" s="36"/>
      <c r="C41" s="36"/>
      <c r="D41" s="74"/>
      <c r="E41" s="49" t="s">
        <v>85</v>
      </c>
      <c r="F41" s="50" t="s">
        <v>86</v>
      </c>
      <c r="G41" s="49" t="s">
        <v>256</v>
      </c>
      <c r="H41" s="138">
        <v>2.31</v>
      </c>
      <c r="I41" s="71" t="s">
        <v>202</v>
      </c>
    </row>
    <row r="42" spans="1:9" ht="37.5">
      <c r="A42" s="39" t="s">
        <v>167</v>
      </c>
      <c r="B42" s="68" t="s">
        <v>166</v>
      </c>
      <c r="C42" s="39"/>
      <c r="D42" s="39"/>
      <c r="E42" s="100"/>
      <c r="F42" s="100"/>
      <c r="G42" s="100"/>
      <c r="H42" s="100"/>
      <c r="I42" s="126" t="s">
        <v>202</v>
      </c>
    </row>
    <row r="43" spans="1:9" ht="57">
      <c r="A43" s="33"/>
      <c r="B43" s="180" t="s">
        <v>169</v>
      </c>
      <c r="C43" s="53" t="s">
        <v>16</v>
      </c>
      <c r="D43" s="53" t="s">
        <v>174</v>
      </c>
      <c r="E43" s="86"/>
      <c r="F43" s="86"/>
      <c r="G43" s="86"/>
      <c r="H43" s="86"/>
      <c r="I43" s="86"/>
    </row>
    <row r="44" spans="1:9" ht="57">
      <c r="A44" s="34"/>
      <c r="B44" s="181" t="s">
        <v>170</v>
      </c>
      <c r="C44" s="54" t="s">
        <v>16</v>
      </c>
      <c r="D44" s="54" t="s">
        <v>174</v>
      </c>
      <c r="E44" s="62"/>
      <c r="F44" s="62"/>
      <c r="G44" s="62"/>
      <c r="H44" s="62"/>
      <c r="I44" s="62"/>
    </row>
    <row r="45" spans="1:9" ht="45" customHeight="1">
      <c r="A45" s="198" t="s">
        <v>168</v>
      </c>
      <c r="B45" s="199" t="s">
        <v>89</v>
      </c>
      <c r="C45" s="198"/>
      <c r="D45" s="198"/>
      <c r="E45" s="200" t="s">
        <v>90</v>
      </c>
      <c r="F45" s="201" t="s">
        <v>201</v>
      </c>
      <c r="G45" s="200" t="s">
        <v>134</v>
      </c>
      <c r="H45" s="202">
        <v>20.04</v>
      </c>
      <c r="I45" s="203" t="s">
        <v>202</v>
      </c>
    </row>
    <row r="46" spans="1:9" ht="39.75" customHeight="1">
      <c r="A46" s="66"/>
      <c r="B46" s="66"/>
      <c r="C46" s="66"/>
      <c r="D46" s="66"/>
      <c r="E46" s="45" t="s">
        <v>91</v>
      </c>
      <c r="F46" s="46" t="s">
        <v>92</v>
      </c>
      <c r="G46" s="45" t="s">
        <v>135</v>
      </c>
      <c r="H46" s="69">
        <v>96.69</v>
      </c>
      <c r="I46" s="71" t="s">
        <v>202</v>
      </c>
    </row>
    <row r="47" spans="1:9" ht="40.5" customHeight="1">
      <c r="A47" s="36"/>
      <c r="B47" s="36"/>
      <c r="C47" s="36"/>
      <c r="D47" s="36"/>
      <c r="E47" s="49" t="s">
        <v>93</v>
      </c>
      <c r="F47" s="50" t="s">
        <v>94</v>
      </c>
      <c r="G47" s="49" t="s">
        <v>136</v>
      </c>
      <c r="H47" s="69">
        <v>100</v>
      </c>
      <c r="I47" s="76" t="s">
        <v>202</v>
      </c>
    </row>
    <row r="48" spans="1:9" ht="63.75" customHeight="1">
      <c r="A48" s="77" t="s">
        <v>204</v>
      </c>
      <c r="B48" s="52" t="s">
        <v>205</v>
      </c>
      <c r="C48" s="78" t="s">
        <v>16</v>
      </c>
      <c r="D48" s="78" t="s">
        <v>174</v>
      </c>
      <c r="E48" s="63"/>
      <c r="F48" s="63"/>
      <c r="G48" s="63"/>
      <c r="H48" s="63"/>
      <c r="I48" s="82" t="s">
        <v>202</v>
      </c>
    </row>
    <row r="49" spans="1:9" ht="41.25" customHeight="1">
      <c r="A49" s="147" t="s">
        <v>95</v>
      </c>
      <c r="B49" s="148" t="s">
        <v>253</v>
      </c>
      <c r="C49" s="147"/>
      <c r="D49" s="147"/>
      <c r="E49" s="45" t="s">
        <v>96</v>
      </c>
      <c r="F49" s="46" t="s">
        <v>216</v>
      </c>
      <c r="G49" s="134" t="s">
        <v>97</v>
      </c>
      <c r="H49" s="136">
        <v>49.46</v>
      </c>
      <c r="I49" s="83" t="s">
        <v>202</v>
      </c>
    </row>
    <row r="50" spans="1:9" ht="40.5" customHeight="1">
      <c r="A50" s="36"/>
      <c r="B50" s="146" t="s">
        <v>254</v>
      </c>
      <c r="C50" s="36"/>
      <c r="D50" s="36"/>
      <c r="E50" s="49" t="s">
        <v>100</v>
      </c>
      <c r="F50" s="50" t="s">
        <v>101</v>
      </c>
      <c r="G50" s="49" t="s">
        <v>38</v>
      </c>
      <c r="H50" s="139">
        <v>100</v>
      </c>
      <c r="I50" s="76" t="s">
        <v>202</v>
      </c>
    </row>
    <row r="51" spans="1:9" ht="51" customHeight="1">
      <c r="A51" s="65" t="s">
        <v>103</v>
      </c>
      <c r="B51" s="67" t="s">
        <v>104</v>
      </c>
      <c r="C51" s="65" t="s">
        <v>107</v>
      </c>
      <c r="D51" s="58" t="s">
        <v>270</v>
      </c>
      <c r="E51" s="61"/>
      <c r="F51" s="61"/>
      <c r="G51" s="61"/>
      <c r="H51" s="61"/>
      <c r="I51" s="85" t="s">
        <v>203</v>
      </c>
    </row>
    <row r="52" spans="1:9" ht="57" customHeight="1">
      <c r="A52" s="169" t="s">
        <v>105</v>
      </c>
      <c r="B52" s="170" t="s">
        <v>106</v>
      </c>
      <c r="C52" s="169" t="s">
        <v>108</v>
      </c>
      <c r="D52" s="169" t="s">
        <v>41</v>
      </c>
      <c r="E52" s="165"/>
      <c r="F52" s="165"/>
      <c r="G52" s="165"/>
      <c r="H52" s="165"/>
      <c r="I52" s="171" t="s">
        <v>202</v>
      </c>
    </row>
    <row r="53" spans="1:9" ht="57" customHeight="1">
      <c r="A53" s="166"/>
      <c r="B53" s="167"/>
      <c r="C53" s="166"/>
      <c r="D53" s="166"/>
      <c r="E53" s="97"/>
      <c r="F53" s="97"/>
      <c r="G53" s="97"/>
      <c r="H53" s="97"/>
      <c r="I53" s="168"/>
    </row>
    <row r="54" spans="1:9" ht="75">
      <c r="A54" s="120" t="s">
        <v>109</v>
      </c>
      <c r="B54" s="121" t="s">
        <v>110</v>
      </c>
      <c r="C54" s="120" t="s">
        <v>111</v>
      </c>
      <c r="D54" s="120" t="s">
        <v>271</v>
      </c>
      <c r="E54" s="182" t="s">
        <v>113</v>
      </c>
      <c r="F54" s="183" t="s">
        <v>114</v>
      </c>
      <c r="G54" s="182" t="s">
        <v>273</v>
      </c>
      <c r="H54" s="184" t="s">
        <v>277</v>
      </c>
      <c r="I54" s="185" t="s">
        <v>203</v>
      </c>
    </row>
    <row r="55" spans="1:9" ht="75">
      <c r="A55" s="36"/>
      <c r="B55" s="36"/>
      <c r="C55" s="36"/>
      <c r="D55" s="82"/>
      <c r="E55" s="140" t="s">
        <v>116</v>
      </c>
      <c r="F55" s="141" t="s">
        <v>238</v>
      </c>
      <c r="G55" s="140" t="s">
        <v>272</v>
      </c>
      <c r="H55" s="144" t="s">
        <v>278</v>
      </c>
      <c r="I55" s="82" t="s">
        <v>202</v>
      </c>
    </row>
    <row r="56" spans="1:9" ht="45" customHeight="1">
      <c r="A56" s="37" t="s">
        <v>118</v>
      </c>
      <c r="B56" s="52" t="s">
        <v>119</v>
      </c>
      <c r="C56" s="37" t="s">
        <v>120</v>
      </c>
      <c r="D56" s="37" t="s">
        <v>41</v>
      </c>
      <c r="E56" s="113" t="s">
        <v>241</v>
      </c>
      <c r="F56" s="101"/>
      <c r="G56" s="101"/>
      <c r="H56" s="102"/>
      <c r="I56" s="82" t="s">
        <v>202</v>
      </c>
    </row>
    <row r="57" spans="1:9" ht="58.5" customHeight="1">
      <c r="A57" s="37" t="s">
        <v>121</v>
      </c>
      <c r="B57" s="52" t="s">
        <v>122</v>
      </c>
      <c r="C57" s="37" t="s">
        <v>274</v>
      </c>
      <c r="D57" s="176" t="s">
        <v>151</v>
      </c>
      <c r="E57" s="113"/>
      <c r="F57" s="114"/>
      <c r="G57" s="114"/>
      <c r="H57" s="115"/>
      <c r="I57" s="82" t="s">
        <v>202</v>
      </c>
    </row>
    <row r="58" spans="1:9" ht="43.5" customHeight="1">
      <c r="A58" s="37" t="s">
        <v>123</v>
      </c>
      <c r="B58" s="121" t="s">
        <v>124</v>
      </c>
      <c r="C58" s="120" t="s">
        <v>243</v>
      </c>
      <c r="D58" s="124" t="s">
        <v>275</v>
      </c>
      <c r="E58" s="113" t="s">
        <v>248</v>
      </c>
      <c r="F58" s="122"/>
      <c r="G58" s="122"/>
      <c r="H58" s="123"/>
      <c r="I58" s="85" t="s">
        <v>203</v>
      </c>
    </row>
    <row r="59" spans="1:9" ht="56.25">
      <c r="A59" s="37" t="s">
        <v>125</v>
      </c>
      <c r="B59" s="121" t="s">
        <v>137</v>
      </c>
      <c r="C59" s="120" t="s">
        <v>171</v>
      </c>
      <c r="D59" s="124" t="s">
        <v>244</v>
      </c>
      <c r="E59" s="113" t="s">
        <v>249</v>
      </c>
      <c r="F59" s="122"/>
      <c r="G59" s="122"/>
      <c r="H59" s="123"/>
      <c r="I59" s="82" t="s">
        <v>202</v>
      </c>
    </row>
    <row r="60" spans="1:9" ht="56.25">
      <c r="A60" s="37" t="s">
        <v>138</v>
      </c>
      <c r="B60" s="52" t="s">
        <v>139</v>
      </c>
      <c r="C60" s="37" t="s">
        <v>41</v>
      </c>
      <c r="D60" s="116" t="s">
        <v>175</v>
      </c>
      <c r="E60" s="113" t="s">
        <v>250</v>
      </c>
      <c r="F60" s="114"/>
      <c r="G60" s="114"/>
      <c r="H60" s="115"/>
      <c r="I60" s="82" t="s">
        <v>202</v>
      </c>
    </row>
    <row r="61" spans="1:9" ht="56.25">
      <c r="A61" s="37" t="s">
        <v>140</v>
      </c>
      <c r="B61" s="52" t="s">
        <v>141</v>
      </c>
      <c r="C61" s="37" t="s">
        <v>177</v>
      </c>
      <c r="D61" s="117" t="s">
        <v>41</v>
      </c>
      <c r="E61" s="113" t="s">
        <v>242</v>
      </c>
      <c r="F61" s="118"/>
      <c r="G61" s="118"/>
      <c r="H61" s="119"/>
      <c r="I61" s="82" t="s">
        <v>202</v>
      </c>
    </row>
    <row r="62" spans="1:9" ht="37.5">
      <c r="A62" s="188" t="s">
        <v>142</v>
      </c>
      <c r="B62" s="189" t="s">
        <v>143</v>
      </c>
      <c r="C62" s="188" t="s">
        <v>210</v>
      </c>
      <c r="D62" s="204">
        <v>3.4</v>
      </c>
      <c r="E62" s="200" t="s">
        <v>152</v>
      </c>
      <c r="F62" s="201" t="s">
        <v>207</v>
      </c>
      <c r="G62" s="200" t="s">
        <v>151</v>
      </c>
      <c r="H62" s="205" t="s">
        <v>151</v>
      </c>
      <c r="I62" s="206" t="s">
        <v>202</v>
      </c>
    </row>
    <row r="63" spans="1:9" ht="37.5">
      <c r="A63" s="59"/>
      <c r="B63" s="59"/>
      <c r="C63" s="187" t="s">
        <v>211</v>
      </c>
      <c r="D63" s="83"/>
      <c r="E63" s="157" t="s">
        <v>153</v>
      </c>
      <c r="F63" s="158" t="s">
        <v>208</v>
      </c>
      <c r="G63" s="157" t="s">
        <v>151</v>
      </c>
      <c r="H63" s="174" t="s">
        <v>149</v>
      </c>
      <c r="I63" s="75" t="s">
        <v>203</v>
      </c>
    </row>
    <row r="64" spans="1:9" ht="37.5">
      <c r="A64" s="36"/>
      <c r="B64" s="36"/>
      <c r="C64" s="36"/>
      <c r="D64" s="36"/>
      <c r="E64" s="49" t="s">
        <v>154</v>
      </c>
      <c r="F64" s="50" t="s">
        <v>209</v>
      </c>
      <c r="G64" s="49" t="s">
        <v>151</v>
      </c>
      <c r="H64" s="175" t="s">
        <v>149</v>
      </c>
      <c r="I64" s="76" t="s">
        <v>203</v>
      </c>
    </row>
    <row r="65" spans="1:9" ht="48" customHeight="1">
      <c r="A65" s="37" t="s">
        <v>155</v>
      </c>
      <c r="B65" s="52" t="s">
        <v>156</v>
      </c>
      <c r="C65" s="37" t="s">
        <v>151</v>
      </c>
      <c r="D65" s="37" t="s">
        <v>151</v>
      </c>
      <c r="E65" s="878"/>
      <c r="F65" s="879"/>
      <c r="G65" s="879"/>
      <c r="H65" s="880"/>
      <c r="I65" s="82" t="s">
        <v>202</v>
      </c>
    </row>
    <row r="66" spans="1:9" ht="56.25">
      <c r="A66" s="37" t="s">
        <v>157</v>
      </c>
      <c r="B66" s="52" t="s">
        <v>158</v>
      </c>
      <c r="C66" s="37" t="s">
        <v>151</v>
      </c>
      <c r="D66" s="37" t="s">
        <v>150</v>
      </c>
      <c r="E66" s="874" t="s">
        <v>212</v>
      </c>
      <c r="F66" s="875"/>
      <c r="G66" s="875"/>
      <c r="H66" s="876"/>
      <c r="I66" s="75" t="s">
        <v>203</v>
      </c>
    </row>
    <row r="67" spans="1:9" ht="56.25">
      <c r="A67" s="37" t="s">
        <v>159</v>
      </c>
      <c r="B67" s="52" t="s">
        <v>160</v>
      </c>
      <c r="C67" s="37" t="s">
        <v>151</v>
      </c>
      <c r="D67" s="37" t="s">
        <v>151</v>
      </c>
      <c r="E67" s="874" t="s">
        <v>215</v>
      </c>
      <c r="F67" s="875"/>
      <c r="G67" s="875"/>
      <c r="H67" s="876"/>
      <c r="I67" s="185" t="s">
        <v>202</v>
      </c>
    </row>
    <row r="69" spans="1:9">
      <c r="B69" s="32" t="s">
        <v>239</v>
      </c>
    </row>
    <row r="70" spans="1:9" s="32" customFormat="1">
      <c r="B70" s="32" t="s">
        <v>240</v>
      </c>
    </row>
    <row r="71" spans="1:9" s="32" customFormat="1"/>
    <row r="72" spans="1:9" s="32" customFormat="1"/>
  </sheetData>
  <mergeCells count="4">
    <mergeCell ref="E66:H66"/>
    <mergeCell ref="E67:H67"/>
    <mergeCell ref="A1:I1"/>
    <mergeCell ref="E65:H65"/>
  </mergeCells>
  <printOptions horizontalCentered="1"/>
  <pageMargins left="0.51181102362204722" right="0.51181102362204722" top="0.35433070866141736" bottom="0.15748031496062992" header="0.11811023622047245" footer="0.11811023622047245"/>
  <pageSetup paperSize="9" orientation="landscape" horizontalDpi="1200" r:id="rId1"/>
  <headerFooter>
    <oddHeader>&amp;R&amp;"Layiji MaHaNiYom V1.4 OT,ธรรมดา"&amp;16&amp;P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Z61"/>
  <sheetViews>
    <sheetView view="pageLayout" topLeftCell="A22" zoomScale="70" zoomScaleNormal="85" zoomScaleSheetLayoutView="115" zoomScalePageLayoutView="70" workbookViewId="0">
      <selection activeCell="R21" sqref="R21"/>
    </sheetView>
  </sheetViews>
  <sheetFormatPr defaultColWidth="9" defaultRowHeight="15.75"/>
  <cols>
    <col min="1" max="1" width="7.25" style="2" customWidth="1"/>
    <col min="2" max="2" width="6.625" style="2" customWidth="1"/>
    <col min="3" max="3" width="7" style="2" customWidth="1"/>
    <col min="4" max="4" width="6.75" style="2" customWidth="1"/>
    <col min="5" max="5" width="6.875" style="2" customWidth="1"/>
    <col min="6" max="6" width="7" style="2" customWidth="1"/>
    <col min="7" max="7" width="6.75" style="2" customWidth="1"/>
    <col min="8" max="8" width="6.375" style="2" customWidth="1"/>
    <col min="9" max="9" width="6.25" style="2" customWidth="1"/>
    <col min="10" max="10" width="6" style="2" customWidth="1"/>
    <col min="11" max="11" width="6.25" style="2" customWidth="1"/>
    <col min="12" max="12" width="6.75" style="2" customWidth="1"/>
    <col min="13" max="13" width="6" style="2" customWidth="1"/>
    <col min="14" max="14" width="6.75" style="2" customWidth="1"/>
    <col min="15" max="15" width="5.625" style="2" customWidth="1"/>
    <col min="16" max="16" width="5.375" style="2" customWidth="1"/>
    <col min="17" max="17" width="5.25" style="2" customWidth="1"/>
    <col min="18" max="18" width="5.125" style="2" customWidth="1"/>
    <col min="19" max="19" width="5.875" style="2" customWidth="1"/>
    <col min="20" max="21" width="5.625" style="2" customWidth="1"/>
    <col min="22" max="22" width="5.25" style="2" customWidth="1"/>
    <col min="23" max="23" width="5" style="2" customWidth="1"/>
    <col min="24" max="24" width="5.75" style="2" customWidth="1"/>
    <col min="25" max="16384" width="9" style="1"/>
  </cols>
  <sheetData>
    <row r="4" spans="1:26" ht="16.5" customHeight="1"/>
    <row r="12" spans="1:26" s="30" customFormat="1" ht="41.25" customHeight="1">
      <c r="A12" s="881" t="s">
        <v>185</v>
      </c>
      <c r="B12" s="881"/>
      <c r="C12" s="881"/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1"/>
      <c r="V12" s="881"/>
      <c r="W12" s="881"/>
      <c r="X12" s="881"/>
      <c r="Y12" s="882"/>
      <c r="Z12" s="882"/>
    </row>
    <row r="13" spans="1:26" s="30" customFormat="1" ht="41.25" customHeight="1">
      <c r="A13" s="881" t="s">
        <v>184</v>
      </c>
      <c r="B13" s="884"/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</row>
    <row r="14" spans="1:26" ht="41.25" customHeight="1">
      <c r="A14" s="881" t="s">
        <v>259</v>
      </c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4"/>
      <c r="Z14" s="884"/>
    </row>
    <row r="30" spans="20:20">
      <c r="T30" s="29" t="s">
        <v>186</v>
      </c>
    </row>
    <row r="36" spans="1:24" ht="18.75">
      <c r="A36" s="885"/>
      <c r="B36" s="885"/>
      <c r="C36" s="885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  <c r="Q36" s="885"/>
      <c r="R36" s="885"/>
      <c r="S36" s="885"/>
      <c r="T36" s="885"/>
      <c r="U36" s="885"/>
      <c r="V36" s="885"/>
      <c r="W36" s="885"/>
      <c r="X36" s="885"/>
    </row>
    <row r="37" spans="1:24">
      <c r="A37" s="886"/>
      <c r="B37" s="6"/>
      <c r="C37" s="6"/>
      <c r="D37" s="886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</row>
    <row r="38" spans="1:24" ht="34.5" customHeight="1">
      <c r="A38" s="886"/>
      <c r="B38" s="25"/>
      <c r="C38" s="6"/>
      <c r="D38" s="88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9" customHeight="1">
      <c r="A39" s="26"/>
      <c r="B39" s="27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0.25" customHeight="1">
      <c r="A40" s="3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4.5" customHeight="1">
      <c r="A41" s="6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7" customFormat="1">
      <c r="A42" s="3"/>
      <c r="B42" s="4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7" customFormat="1">
      <c r="A43" s="3"/>
      <c r="B43" s="4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7" customFormat="1">
      <c r="A44" s="3"/>
      <c r="B44" s="4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7" customFormat="1">
      <c r="A45" s="3"/>
      <c r="B45" s="4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7" customFormat="1">
      <c r="A46" s="3"/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7" customFormat="1">
      <c r="A47" s="3"/>
      <c r="B47" s="4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7" customFormat="1">
      <c r="A48" s="3"/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7" customFormat="1">
      <c r="A49" s="3"/>
      <c r="B49" s="4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7" customFormat="1">
      <c r="A50" s="3"/>
      <c r="B50" s="4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7" customFormat="1" ht="26.25" customHeight="1">
      <c r="A51" s="3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7" customFormat="1" ht="26.25" customHeight="1">
      <c r="A52" s="3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7" customFormat="1" ht="26.25" customHeight="1">
      <c r="A53" s="3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7" customFormat="1" ht="26.25" customHeight="1">
      <c r="A54" s="3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7" customFormat="1" ht="26.25" customHeight="1">
      <c r="A55" s="3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7" customFormat="1" ht="26.25" customHeight="1">
      <c r="A56" s="3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7" customFormat="1" ht="26.25" customHeight="1">
      <c r="A57" s="3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7" customFormat="1" ht="26.25" customHeight="1">
      <c r="A58" s="3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7" customFormat="1" ht="26.25" customHeight="1">
      <c r="A59" s="3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7" customFormat="1" ht="26.25" customHeight="1">
      <c r="A60" s="3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7" customFormat="1" ht="34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</sheetData>
  <mergeCells count="8">
    <mergeCell ref="A12:Z12"/>
    <mergeCell ref="A14:Z14"/>
    <mergeCell ref="A13:Z13"/>
    <mergeCell ref="A36:X36"/>
    <mergeCell ref="A37:A38"/>
    <mergeCell ref="D37:D38"/>
    <mergeCell ref="E37:N37"/>
    <mergeCell ref="O37:X37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95"/>
  <sheetViews>
    <sheetView showGridLines="0" zoomScaleNormal="100" zoomScaleSheetLayoutView="115" workbookViewId="0">
      <pane xSplit="1" ySplit="4" topLeftCell="B95" activePane="bottomRight" state="frozen"/>
      <selection pane="topRight" activeCell="B1" sqref="B1"/>
      <selection pane="bottomLeft" activeCell="A5" sqref="A5"/>
      <selection pane="bottomRight" activeCell="K103" sqref="K103"/>
    </sheetView>
  </sheetViews>
  <sheetFormatPr defaultRowHeight="18.75"/>
  <cols>
    <col min="1" max="1" width="4.875" style="47" customWidth="1"/>
    <col min="2" max="2" width="46.5" style="47" customWidth="1"/>
    <col min="3" max="3" width="6.875" style="38" customWidth="1"/>
    <col min="4" max="9" width="5.25" style="400" customWidth="1"/>
    <col min="10" max="11" width="11.5" style="400" customWidth="1"/>
    <col min="12" max="15" width="10.125" style="43" customWidth="1"/>
    <col min="16" max="16" width="10.125" style="440" customWidth="1"/>
    <col min="17" max="17" width="12.125" style="47" customWidth="1"/>
    <col min="18" max="61" width="9" style="43"/>
    <col min="62" max="16384" width="9" style="47"/>
  </cols>
  <sheetData>
    <row r="1" spans="1:61" ht="21">
      <c r="A1" s="888" t="s">
        <v>869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</row>
    <row r="2" spans="1:61" ht="21">
      <c r="B2" s="888" t="s">
        <v>870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</row>
    <row r="3" spans="1:61" s="399" customFormat="1" ht="24.75" customHeight="1">
      <c r="A3" s="889" t="s">
        <v>698</v>
      </c>
      <c r="B3" s="408" t="s">
        <v>701</v>
      </c>
      <c r="C3" s="889" t="s">
        <v>695</v>
      </c>
      <c r="D3" s="892" t="s">
        <v>696</v>
      </c>
      <c r="E3" s="892"/>
      <c r="F3" s="892"/>
      <c r="G3" s="892"/>
      <c r="H3" s="892"/>
      <c r="I3" s="892"/>
      <c r="J3" s="893" t="s">
        <v>697</v>
      </c>
      <c r="K3" s="894"/>
      <c r="L3" s="894"/>
      <c r="M3" s="894"/>
      <c r="N3" s="894"/>
      <c r="O3" s="894"/>
      <c r="P3" s="461" t="s">
        <v>709</v>
      </c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</row>
    <row r="4" spans="1:61" s="38" customFormat="1" ht="24.75" customHeight="1">
      <c r="A4" s="890"/>
      <c r="B4" s="408" t="s">
        <v>702</v>
      </c>
      <c r="C4" s="891"/>
      <c r="D4" s="409">
        <v>2554</v>
      </c>
      <c r="E4" s="409">
        <v>2555</v>
      </c>
      <c r="F4" s="409">
        <v>2556</v>
      </c>
      <c r="G4" s="409">
        <v>2557</v>
      </c>
      <c r="H4" s="409">
        <v>2558</v>
      </c>
      <c r="I4" s="409">
        <v>2559</v>
      </c>
      <c r="J4" s="409">
        <v>2554</v>
      </c>
      <c r="K4" s="409" t="s">
        <v>843</v>
      </c>
      <c r="L4" s="409" t="s">
        <v>892</v>
      </c>
      <c r="M4" s="511" t="s">
        <v>843</v>
      </c>
      <c r="N4" s="410" t="s">
        <v>703</v>
      </c>
      <c r="O4" s="411" t="s">
        <v>716</v>
      </c>
      <c r="P4" s="461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</row>
    <row r="5" spans="1:61" s="424" customFormat="1" ht="24.75" customHeight="1">
      <c r="A5" s="428">
        <v>1</v>
      </c>
      <c r="B5" s="429" t="s">
        <v>710</v>
      </c>
      <c r="C5" s="426"/>
      <c r="D5" s="430"/>
      <c r="E5" s="430"/>
      <c r="F5" s="430"/>
      <c r="G5" s="430"/>
      <c r="H5" s="430"/>
      <c r="I5" s="430"/>
      <c r="J5" s="430"/>
      <c r="K5" s="430"/>
      <c r="L5" s="423"/>
      <c r="M5" s="423"/>
      <c r="N5" s="423"/>
      <c r="O5" s="423"/>
      <c r="P5" s="426"/>
    </row>
    <row r="6" spans="1:61">
      <c r="B6" s="398" t="s">
        <v>700</v>
      </c>
      <c r="C6" s="425" t="s">
        <v>699</v>
      </c>
      <c r="D6" s="405">
        <v>71</v>
      </c>
      <c r="E6" s="405">
        <v>71</v>
      </c>
      <c r="F6" s="405">
        <v>71.5</v>
      </c>
      <c r="G6" s="405">
        <v>72</v>
      </c>
      <c r="H6" s="405">
        <v>72.5</v>
      </c>
      <c r="I6" s="405">
        <v>73</v>
      </c>
      <c r="J6" s="402">
        <v>70.959999999999994</v>
      </c>
      <c r="K6" s="402">
        <v>2.8</v>
      </c>
      <c r="L6" s="512">
        <v>2</v>
      </c>
      <c r="M6" s="402">
        <f>K6*L6</f>
        <v>5.6</v>
      </c>
      <c r="N6" s="412"/>
      <c r="O6" s="412" t="s">
        <v>715</v>
      </c>
      <c r="P6" s="440" t="s">
        <v>653</v>
      </c>
    </row>
    <row r="7" spans="1:61">
      <c r="B7" s="398" t="s">
        <v>694</v>
      </c>
      <c r="C7" s="425" t="s">
        <v>699</v>
      </c>
      <c r="D7" s="405">
        <v>77</v>
      </c>
      <c r="E7" s="405">
        <v>77</v>
      </c>
      <c r="F7" s="405">
        <v>77.5</v>
      </c>
      <c r="G7" s="405">
        <v>78</v>
      </c>
      <c r="H7" s="405">
        <v>78.5</v>
      </c>
      <c r="I7" s="405">
        <v>79</v>
      </c>
      <c r="J7" s="402">
        <v>77.2</v>
      </c>
      <c r="K7" s="402">
        <v>4</v>
      </c>
      <c r="L7" s="412"/>
      <c r="M7" s="412"/>
      <c r="N7" s="412" t="s">
        <v>715</v>
      </c>
      <c r="O7" s="412"/>
      <c r="P7" s="439"/>
    </row>
    <row r="8" spans="1:61" s="38" customFormat="1">
      <c r="A8" s="428">
        <v>2</v>
      </c>
      <c r="B8" s="429" t="s">
        <v>704</v>
      </c>
      <c r="C8" s="426"/>
      <c r="D8" s="430"/>
      <c r="E8" s="430"/>
      <c r="F8" s="430"/>
      <c r="G8" s="430"/>
      <c r="H8" s="430"/>
      <c r="I8" s="430"/>
      <c r="J8" s="430"/>
      <c r="K8" s="430"/>
      <c r="L8" s="423"/>
      <c r="M8" s="423"/>
      <c r="N8" s="423"/>
      <c r="O8" s="423"/>
      <c r="P8" s="426"/>
      <c r="Q8" s="38" t="s">
        <v>173</v>
      </c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</row>
    <row r="9" spans="1:61">
      <c r="B9" s="398" t="s">
        <v>705</v>
      </c>
      <c r="C9" s="425" t="s">
        <v>708</v>
      </c>
      <c r="D9" s="406" t="s">
        <v>175</v>
      </c>
      <c r="E9" s="406" t="s">
        <v>175</v>
      </c>
      <c r="F9" s="406" t="s">
        <v>175</v>
      </c>
      <c r="G9" s="406" t="s">
        <v>175</v>
      </c>
      <c r="H9" s="406" t="s">
        <v>175</v>
      </c>
      <c r="I9" s="406" t="s">
        <v>175</v>
      </c>
      <c r="J9" s="402">
        <v>9.6</v>
      </c>
      <c r="K9" s="402" t="s">
        <v>853</v>
      </c>
      <c r="L9" s="413" t="s">
        <v>893</v>
      </c>
      <c r="M9" s="413" t="s">
        <v>893</v>
      </c>
      <c r="N9" s="413" t="s">
        <v>175</v>
      </c>
      <c r="O9" s="413" t="s">
        <v>175</v>
      </c>
      <c r="P9" s="440" t="s">
        <v>647</v>
      </c>
    </row>
    <row r="10" spans="1:61">
      <c r="B10" s="398" t="s">
        <v>706</v>
      </c>
      <c r="C10" s="425" t="s">
        <v>708</v>
      </c>
      <c r="D10" s="406" t="s">
        <v>175</v>
      </c>
      <c r="E10" s="407">
        <v>2</v>
      </c>
      <c r="F10" s="407">
        <v>4</v>
      </c>
      <c r="G10" s="407">
        <v>6</v>
      </c>
      <c r="H10" s="407">
        <v>8</v>
      </c>
      <c r="I10" s="407">
        <v>10</v>
      </c>
      <c r="J10" s="402">
        <v>61</v>
      </c>
      <c r="K10" s="402" t="s">
        <v>853</v>
      </c>
      <c r="L10" s="413"/>
      <c r="M10" s="413"/>
      <c r="N10" s="413" t="s">
        <v>175</v>
      </c>
      <c r="O10" s="413" t="s">
        <v>175</v>
      </c>
      <c r="P10" s="445" t="s">
        <v>711</v>
      </c>
    </row>
    <row r="11" spans="1:61">
      <c r="B11" s="398" t="s">
        <v>707</v>
      </c>
      <c r="C11" s="425" t="s">
        <v>708</v>
      </c>
      <c r="D11" s="406" t="s">
        <v>175</v>
      </c>
      <c r="E11" s="406" t="s">
        <v>175</v>
      </c>
      <c r="F11" s="406" t="s">
        <v>175</v>
      </c>
      <c r="G11" s="406" t="s">
        <v>175</v>
      </c>
      <c r="H11" s="406" t="s">
        <v>175</v>
      </c>
      <c r="I11" s="406" t="s">
        <v>175</v>
      </c>
      <c r="J11" s="402">
        <v>29.4</v>
      </c>
      <c r="K11" s="402" t="s">
        <v>853</v>
      </c>
      <c r="L11" s="413"/>
      <c r="M11" s="413"/>
      <c r="N11" s="413" t="s">
        <v>175</v>
      </c>
      <c r="O11" s="413" t="s">
        <v>175</v>
      </c>
      <c r="P11" s="446">
        <v>2011</v>
      </c>
    </row>
    <row r="12" spans="1:61" s="38" customFormat="1">
      <c r="A12" s="428">
        <v>3</v>
      </c>
      <c r="B12" s="429" t="s">
        <v>712</v>
      </c>
      <c r="C12" s="423"/>
      <c r="D12" s="430"/>
      <c r="E12" s="430"/>
      <c r="F12" s="430"/>
      <c r="G12" s="430"/>
      <c r="H12" s="430"/>
      <c r="I12" s="430"/>
      <c r="J12" s="430"/>
      <c r="K12" s="430"/>
      <c r="L12" s="423"/>
      <c r="M12" s="423"/>
      <c r="N12" s="423"/>
      <c r="O12" s="423"/>
      <c r="P12" s="447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</row>
    <row r="13" spans="1:61" s="38" customFormat="1">
      <c r="A13" s="423"/>
      <c r="B13" s="429" t="s">
        <v>713</v>
      </c>
      <c r="C13" s="423"/>
      <c r="D13" s="430"/>
      <c r="E13" s="430"/>
      <c r="F13" s="430"/>
      <c r="G13" s="430"/>
      <c r="H13" s="430"/>
      <c r="I13" s="430"/>
      <c r="J13" s="430"/>
      <c r="K13" s="430"/>
      <c r="L13" s="423"/>
      <c r="M13" s="423"/>
      <c r="N13" s="423"/>
      <c r="O13" s="423"/>
      <c r="P13" s="447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</row>
    <row r="14" spans="1:61">
      <c r="C14" s="425" t="s">
        <v>708</v>
      </c>
      <c r="D14" s="407">
        <v>10</v>
      </c>
      <c r="E14" s="407">
        <v>13</v>
      </c>
      <c r="F14" s="407">
        <v>15</v>
      </c>
      <c r="G14" s="407">
        <v>16</v>
      </c>
      <c r="H14" s="407">
        <v>18</v>
      </c>
      <c r="I14" s="407">
        <v>20</v>
      </c>
      <c r="J14" s="403" t="s">
        <v>853</v>
      </c>
      <c r="K14" s="402" t="s">
        <v>853</v>
      </c>
      <c r="L14" s="413" t="s">
        <v>894</v>
      </c>
      <c r="M14" s="413" t="s">
        <v>893</v>
      </c>
      <c r="N14" s="413" t="s">
        <v>175</v>
      </c>
      <c r="O14" s="413" t="s">
        <v>175</v>
      </c>
      <c r="P14" s="440" t="s">
        <v>653</v>
      </c>
    </row>
    <row r="15" spans="1:61">
      <c r="B15" s="401" t="s">
        <v>1076</v>
      </c>
      <c r="C15" s="425"/>
      <c r="D15" s="407"/>
      <c r="E15" s="407"/>
      <c r="F15" s="407"/>
      <c r="G15" s="407"/>
      <c r="H15" s="407"/>
      <c r="I15" s="407"/>
      <c r="J15" s="402">
        <v>71.2</v>
      </c>
      <c r="K15" s="402"/>
      <c r="L15" s="413"/>
      <c r="M15" s="413"/>
      <c r="N15" s="413"/>
      <c r="O15" s="413"/>
    </row>
    <row r="16" spans="1:61">
      <c r="B16" s="401" t="s">
        <v>1077</v>
      </c>
      <c r="C16" s="425"/>
      <c r="D16" s="407"/>
      <c r="E16" s="407"/>
      <c r="F16" s="407"/>
      <c r="G16" s="407"/>
      <c r="H16" s="407"/>
      <c r="I16" s="407"/>
      <c r="J16" s="402">
        <v>47.9</v>
      </c>
      <c r="K16" s="402"/>
      <c r="L16" s="413"/>
      <c r="M16" s="413"/>
      <c r="N16" s="413"/>
      <c r="O16" s="413"/>
    </row>
    <row r="17" spans="1:61">
      <c r="B17" s="401" t="s">
        <v>1078</v>
      </c>
      <c r="C17" s="425"/>
      <c r="D17" s="407"/>
      <c r="E17" s="407"/>
      <c r="F17" s="407"/>
      <c r="G17" s="407"/>
      <c r="H17" s="407"/>
      <c r="I17" s="407"/>
      <c r="J17" s="402">
        <v>71.900000000000006</v>
      </c>
      <c r="K17" s="402"/>
      <c r="L17" s="413"/>
      <c r="M17" s="413"/>
      <c r="N17" s="413"/>
      <c r="O17" s="413"/>
    </row>
    <row r="18" spans="1:61">
      <c r="B18" s="401" t="s">
        <v>1081</v>
      </c>
      <c r="C18" s="425"/>
      <c r="D18" s="407"/>
      <c r="E18" s="407"/>
      <c r="F18" s="407"/>
      <c r="G18" s="407"/>
      <c r="H18" s="407"/>
      <c r="I18" s="407"/>
      <c r="J18" s="402">
        <v>63.9</v>
      </c>
      <c r="K18" s="402"/>
      <c r="L18" s="413"/>
      <c r="M18" s="413"/>
      <c r="N18" s="413"/>
      <c r="O18" s="413"/>
    </row>
    <row r="19" spans="1:61">
      <c r="B19" s="401" t="s">
        <v>1079</v>
      </c>
      <c r="C19" s="425"/>
      <c r="D19" s="407"/>
      <c r="E19" s="407"/>
      <c r="F19" s="407"/>
      <c r="G19" s="407"/>
      <c r="H19" s="407"/>
      <c r="I19" s="407"/>
      <c r="J19" s="402">
        <v>40.4</v>
      </c>
      <c r="K19" s="402"/>
      <c r="L19" s="413"/>
      <c r="M19" s="413"/>
      <c r="N19" s="413"/>
      <c r="O19" s="413"/>
    </row>
    <row r="20" spans="1:61">
      <c r="B20" s="401" t="s">
        <v>1080</v>
      </c>
      <c r="C20" s="425"/>
      <c r="D20" s="407"/>
      <c r="E20" s="407"/>
      <c r="F20" s="407"/>
      <c r="G20" s="407"/>
      <c r="H20" s="407"/>
      <c r="I20" s="407"/>
      <c r="J20" s="402">
        <v>80.3</v>
      </c>
      <c r="K20" s="402"/>
      <c r="L20" s="413"/>
      <c r="M20" s="413"/>
      <c r="N20" s="413"/>
      <c r="O20" s="413"/>
    </row>
    <row r="21" spans="1:61" s="38" customFormat="1">
      <c r="A21" s="428">
        <v>4</v>
      </c>
      <c r="B21" s="429" t="s">
        <v>714</v>
      </c>
      <c r="C21" s="426"/>
      <c r="D21" s="430"/>
      <c r="E21" s="430"/>
      <c r="F21" s="430"/>
      <c r="G21" s="430"/>
      <c r="H21" s="430"/>
      <c r="I21" s="430"/>
      <c r="J21" s="430"/>
      <c r="K21" s="430"/>
      <c r="L21" s="423"/>
      <c r="M21" s="423"/>
      <c r="N21" s="423"/>
      <c r="O21" s="423"/>
      <c r="P21" s="447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</row>
    <row r="22" spans="1:61" s="38" customFormat="1">
      <c r="A22" s="423"/>
      <c r="B22" s="429" t="s">
        <v>115</v>
      </c>
      <c r="C22" s="426"/>
      <c r="D22" s="430"/>
      <c r="E22" s="430"/>
      <c r="F22" s="430"/>
      <c r="G22" s="430"/>
      <c r="H22" s="430"/>
      <c r="I22" s="430"/>
      <c r="J22" s="430"/>
      <c r="K22" s="430"/>
      <c r="L22" s="423"/>
      <c r="M22" s="423"/>
      <c r="N22" s="423"/>
      <c r="O22" s="423"/>
      <c r="P22" s="447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</row>
    <row r="23" spans="1:61">
      <c r="C23" s="425" t="s">
        <v>708</v>
      </c>
      <c r="D23" s="407">
        <v>30</v>
      </c>
      <c r="E23" s="407">
        <v>35</v>
      </c>
      <c r="F23" s="407">
        <v>40</v>
      </c>
      <c r="G23" s="407">
        <v>50</v>
      </c>
      <c r="H23" s="407">
        <v>60</v>
      </c>
      <c r="I23" s="407">
        <v>70</v>
      </c>
      <c r="J23" s="402">
        <v>32.54</v>
      </c>
      <c r="K23" s="402">
        <v>1</v>
      </c>
      <c r="L23" s="413" t="s">
        <v>553</v>
      </c>
      <c r="M23" s="402">
        <f>K23*L23</f>
        <v>2.5</v>
      </c>
      <c r="O23" s="412" t="s">
        <v>715</v>
      </c>
      <c r="P23" s="440" t="s">
        <v>647</v>
      </c>
    </row>
    <row r="24" spans="1:61" s="38" customFormat="1">
      <c r="A24" s="428">
        <v>5</v>
      </c>
      <c r="B24" s="429" t="s">
        <v>717</v>
      </c>
      <c r="C24" s="426"/>
      <c r="D24" s="430"/>
      <c r="E24" s="430"/>
      <c r="F24" s="430"/>
      <c r="G24" s="430"/>
      <c r="H24" s="430"/>
      <c r="I24" s="430"/>
      <c r="J24" s="430"/>
      <c r="K24" s="430"/>
      <c r="L24" s="423"/>
      <c r="M24" s="423"/>
      <c r="N24" s="423"/>
      <c r="O24" s="423"/>
      <c r="P24" s="426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</row>
    <row r="25" spans="1:61">
      <c r="C25" s="425" t="s">
        <v>708</v>
      </c>
      <c r="D25" s="405">
        <v>8</v>
      </c>
      <c r="E25" s="405">
        <v>7.8</v>
      </c>
      <c r="F25" s="405">
        <v>7.5</v>
      </c>
      <c r="G25" s="405">
        <v>7.2</v>
      </c>
      <c r="H25" s="405">
        <v>7</v>
      </c>
      <c r="I25" s="405">
        <v>6.8</v>
      </c>
      <c r="J25" s="402">
        <v>7.64</v>
      </c>
      <c r="K25" s="818">
        <v>0.64</v>
      </c>
      <c r="L25" s="819" t="s">
        <v>553</v>
      </c>
      <c r="M25" s="402">
        <f>K25*L25</f>
        <v>1.6</v>
      </c>
      <c r="O25" s="412" t="s">
        <v>715</v>
      </c>
      <c r="P25" s="440" t="s">
        <v>647</v>
      </c>
    </row>
    <row r="26" spans="1:61" s="38" customFormat="1">
      <c r="A26" s="428">
        <v>6</v>
      </c>
      <c r="B26" s="429" t="s">
        <v>718</v>
      </c>
      <c r="C26" s="426"/>
      <c r="D26" s="430"/>
      <c r="E26" s="430"/>
      <c r="F26" s="430"/>
      <c r="G26" s="430"/>
      <c r="H26" s="430"/>
      <c r="I26" s="430"/>
      <c r="J26" s="430"/>
      <c r="K26" s="430"/>
      <c r="L26" s="423"/>
      <c r="M26" s="423"/>
      <c r="N26" s="423"/>
      <c r="O26" s="423"/>
      <c r="P26" s="426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</row>
    <row r="27" spans="1:61" s="38" customFormat="1">
      <c r="A27" s="423"/>
      <c r="B27" s="429" t="s">
        <v>719</v>
      </c>
      <c r="C27" s="426"/>
      <c r="D27" s="430"/>
      <c r="E27" s="430"/>
      <c r="F27" s="430"/>
      <c r="G27" s="430"/>
      <c r="H27" s="430"/>
      <c r="I27" s="430"/>
      <c r="J27" s="430"/>
      <c r="K27" s="430"/>
      <c r="L27" s="423"/>
      <c r="M27" s="423"/>
      <c r="N27" s="423"/>
      <c r="O27" s="423"/>
      <c r="P27" s="426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</row>
    <row r="28" spans="1:61">
      <c r="B28" s="420" t="s">
        <v>721</v>
      </c>
      <c r="C28" s="427" t="s">
        <v>720</v>
      </c>
      <c r="D28" s="407">
        <v>1</v>
      </c>
      <c r="E28" s="407">
        <v>2</v>
      </c>
      <c r="F28" s="407">
        <v>4</v>
      </c>
      <c r="G28" s="407">
        <v>6</v>
      </c>
      <c r="H28" s="407">
        <v>8</v>
      </c>
      <c r="I28" s="407">
        <v>10</v>
      </c>
      <c r="J28" s="415">
        <v>0</v>
      </c>
      <c r="L28" s="512">
        <v>2</v>
      </c>
      <c r="M28" s="402">
        <f>J28*L28</f>
        <v>0</v>
      </c>
      <c r="O28" s="412" t="s">
        <v>715</v>
      </c>
      <c r="P28" s="440" t="s">
        <v>648</v>
      </c>
    </row>
    <row r="29" spans="1:61" s="43" customFormat="1">
      <c r="A29" s="431"/>
      <c r="B29" s="432" t="s">
        <v>781</v>
      </c>
      <c r="C29" s="433"/>
      <c r="D29" s="431"/>
      <c r="E29" s="431"/>
      <c r="F29" s="431"/>
      <c r="G29" s="431"/>
      <c r="H29" s="431"/>
      <c r="I29" s="431"/>
      <c r="J29" s="431"/>
      <c r="K29" s="431"/>
      <c r="L29" s="512"/>
      <c r="M29" s="433"/>
      <c r="O29" s="433"/>
      <c r="P29" s="433"/>
    </row>
    <row r="30" spans="1:61">
      <c r="B30" s="421" t="s">
        <v>722</v>
      </c>
      <c r="C30" s="425" t="s">
        <v>744</v>
      </c>
      <c r="J30" s="644">
        <v>7</v>
      </c>
      <c r="K30" s="643"/>
      <c r="M30" s="440"/>
      <c r="O30" s="440"/>
    </row>
    <row r="31" spans="1:61">
      <c r="B31" s="421" t="s">
        <v>723</v>
      </c>
      <c r="C31" s="425" t="s">
        <v>744</v>
      </c>
      <c r="J31" s="644">
        <v>7</v>
      </c>
      <c r="K31" s="643"/>
      <c r="M31" s="440"/>
      <c r="O31" s="440"/>
    </row>
    <row r="32" spans="1:61" s="43" customFormat="1">
      <c r="A32" s="431"/>
      <c r="B32" s="432" t="s">
        <v>782</v>
      </c>
      <c r="C32" s="427" t="s">
        <v>744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3"/>
    </row>
    <row r="33" spans="1:61">
      <c r="B33" s="421" t="s">
        <v>724</v>
      </c>
      <c r="C33" s="425" t="s">
        <v>744</v>
      </c>
      <c r="J33" s="415">
        <v>0</v>
      </c>
    </row>
    <row r="34" spans="1:61">
      <c r="B34" s="421" t="s">
        <v>1018</v>
      </c>
      <c r="C34" s="425" t="s">
        <v>744</v>
      </c>
      <c r="J34" s="415">
        <v>9</v>
      </c>
    </row>
    <row r="35" spans="1:61">
      <c r="B35" s="421" t="s">
        <v>1019</v>
      </c>
      <c r="C35" s="425"/>
      <c r="J35" s="415"/>
    </row>
    <row r="36" spans="1:61">
      <c r="B36" s="421" t="s">
        <v>725</v>
      </c>
      <c r="C36" s="425" t="s">
        <v>744</v>
      </c>
      <c r="J36" s="415">
        <v>8</v>
      </c>
    </row>
    <row r="37" spans="1:61" s="43" customFormat="1">
      <c r="A37" s="431"/>
      <c r="B37" s="432" t="s">
        <v>783</v>
      </c>
      <c r="C37" s="427" t="s">
        <v>744</v>
      </c>
      <c r="D37" s="431"/>
      <c r="E37" s="431"/>
      <c r="F37" s="431"/>
      <c r="G37" s="431"/>
      <c r="H37" s="431"/>
      <c r="I37" s="431"/>
      <c r="J37" s="415"/>
      <c r="K37" s="431"/>
      <c r="L37" s="431"/>
      <c r="M37" s="431"/>
      <c r="N37" s="431"/>
      <c r="O37" s="431"/>
      <c r="P37" s="433"/>
    </row>
    <row r="38" spans="1:61">
      <c r="B38" s="421" t="s">
        <v>1016</v>
      </c>
      <c r="C38" s="425" t="s">
        <v>744</v>
      </c>
      <c r="J38" s="415">
        <v>2</v>
      </c>
    </row>
    <row r="39" spans="1:61">
      <c r="B39" s="421" t="s">
        <v>1017</v>
      </c>
      <c r="C39" s="425"/>
      <c r="J39" s="415"/>
    </row>
    <row r="40" spans="1:61" s="43" customFormat="1">
      <c r="A40" s="431"/>
      <c r="B40" s="432" t="s">
        <v>784</v>
      </c>
      <c r="C40" s="425" t="s">
        <v>744</v>
      </c>
      <c r="D40" s="431"/>
      <c r="E40" s="431"/>
      <c r="F40" s="431"/>
      <c r="G40" s="431"/>
      <c r="H40" s="431"/>
      <c r="I40" s="431"/>
      <c r="J40" s="415"/>
      <c r="K40" s="431"/>
      <c r="L40" s="431"/>
      <c r="M40" s="431"/>
      <c r="N40" s="431"/>
      <c r="O40" s="431"/>
      <c r="P40" s="433"/>
    </row>
    <row r="41" spans="1:61">
      <c r="B41" s="421" t="s">
        <v>726</v>
      </c>
      <c r="C41" s="425" t="s">
        <v>744</v>
      </c>
      <c r="J41" s="415">
        <v>10</v>
      </c>
    </row>
    <row r="42" spans="1:61">
      <c r="B42" s="421" t="s">
        <v>727</v>
      </c>
      <c r="C42" s="425" t="s">
        <v>744</v>
      </c>
      <c r="J42" s="415">
        <v>5</v>
      </c>
    </row>
    <row r="43" spans="1:61">
      <c r="B43" s="421" t="s">
        <v>728</v>
      </c>
      <c r="C43" s="425" t="s">
        <v>744</v>
      </c>
      <c r="J43" s="415"/>
    </row>
    <row r="44" spans="1:61" s="38" customFormat="1">
      <c r="A44" s="428">
        <v>7</v>
      </c>
      <c r="B44" s="429" t="s">
        <v>729</v>
      </c>
      <c r="C44" s="426"/>
      <c r="D44" s="430"/>
      <c r="E44" s="430"/>
      <c r="F44" s="430"/>
      <c r="G44" s="430"/>
      <c r="H44" s="430"/>
      <c r="I44" s="430"/>
      <c r="J44" s="414"/>
      <c r="K44" s="430"/>
      <c r="L44" s="423"/>
      <c r="M44" s="423"/>
      <c r="N44" s="423"/>
      <c r="O44" s="423"/>
      <c r="P44" s="426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</row>
    <row r="45" spans="1:61">
      <c r="B45" s="397"/>
      <c r="C45" s="425" t="s">
        <v>730</v>
      </c>
      <c r="D45" s="407">
        <v>1</v>
      </c>
      <c r="E45" s="407">
        <v>1</v>
      </c>
      <c r="F45" s="407">
        <v>1</v>
      </c>
      <c r="G45" s="407">
        <v>1</v>
      </c>
      <c r="H45" s="407">
        <v>1</v>
      </c>
      <c r="I45" s="407">
        <v>1</v>
      </c>
      <c r="J45" s="415">
        <v>1</v>
      </c>
      <c r="K45" s="402">
        <v>5</v>
      </c>
      <c r="L45" s="512">
        <v>2</v>
      </c>
      <c r="M45" s="512">
        <f>K45*L45</f>
        <v>10</v>
      </c>
      <c r="N45" s="412" t="s">
        <v>715</v>
      </c>
      <c r="P45" s="440" t="s">
        <v>857</v>
      </c>
    </row>
    <row r="46" spans="1:61" s="38" customFormat="1">
      <c r="A46" s="428">
        <v>8</v>
      </c>
      <c r="B46" s="429" t="s">
        <v>731</v>
      </c>
      <c r="C46" s="426"/>
      <c r="D46" s="430"/>
      <c r="E46" s="430"/>
      <c r="F46" s="430"/>
      <c r="G46" s="430"/>
      <c r="H46" s="430"/>
      <c r="I46" s="430"/>
      <c r="J46" s="414"/>
      <c r="K46" s="462"/>
      <c r="L46" s="423"/>
      <c r="M46" s="423"/>
      <c r="N46" s="423"/>
      <c r="O46" s="423"/>
      <c r="P46" s="426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</row>
    <row r="47" spans="1:61">
      <c r="B47" s="401" t="s">
        <v>732</v>
      </c>
      <c r="C47" s="425" t="s">
        <v>22</v>
      </c>
      <c r="D47" s="407">
        <v>2</v>
      </c>
      <c r="E47" s="407">
        <v>3</v>
      </c>
      <c r="F47" s="407">
        <v>4</v>
      </c>
      <c r="G47" s="407">
        <v>5</v>
      </c>
      <c r="H47" s="407">
        <v>6</v>
      </c>
      <c r="I47" s="407">
        <v>8</v>
      </c>
      <c r="J47" s="415">
        <v>3</v>
      </c>
      <c r="K47" s="402">
        <v>5</v>
      </c>
      <c r="L47" s="512">
        <v>2</v>
      </c>
      <c r="M47" s="512">
        <f>K47*L47</f>
        <v>10</v>
      </c>
      <c r="N47" s="412" t="s">
        <v>715</v>
      </c>
      <c r="P47" s="440" t="s">
        <v>857</v>
      </c>
    </row>
    <row r="48" spans="1:61">
      <c r="B48" s="401" t="s">
        <v>733</v>
      </c>
      <c r="C48" s="425" t="s">
        <v>22</v>
      </c>
      <c r="D48" s="407">
        <v>1</v>
      </c>
      <c r="E48" s="407">
        <v>1</v>
      </c>
      <c r="F48" s="407">
        <v>1</v>
      </c>
      <c r="G48" s="407">
        <v>1</v>
      </c>
      <c r="H48" s="407">
        <v>1</v>
      </c>
      <c r="I48" s="407">
        <v>1</v>
      </c>
      <c r="J48" s="415">
        <v>0</v>
      </c>
      <c r="K48" s="402">
        <v>0</v>
      </c>
    </row>
    <row r="49" spans="1:61" s="38" customFormat="1">
      <c r="A49" s="428">
        <v>9</v>
      </c>
      <c r="B49" s="429" t="s">
        <v>734</v>
      </c>
      <c r="C49" s="426"/>
      <c r="D49" s="430"/>
      <c r="E49" s="430"/>
      <c r="F49" s="430"/>
      <c r="G49" s="430"/>
      <c r="H49" s="430"/>
      <c r="I49" s="430"/>
      <c r="J49" s="414"/>
      <c r="K49" s="462"/>
      <c r="L49" s="423"/>
      <c r="M49" s="423"/>
      <c r="N49" s="423"/>
      <c r="O49" s="423"/>
      <c r="P49" s="426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</row>
    <row r="50" spans="1:61">
      <c r="B50" s="401" t="s">
        <v>745</v>
      </c>
      <c r="C50" s="425" t="s">
        <v>744</v>
      </c>
      <c r="D50" s="407">
        <v>1</v>
      </c>
      <c r="E50" s="407">
        <v>1</v>
      </c>
      <c r="F50" s="407">
        <v>1</v>
      </c>
      <c r="G50" s="407">
        <v>1</v>
      </c>
      <c r="H50" s="407">
        <v>1</v>
      </c>
      <c r="I50" s="407">
        <v>1</v>
      </c>
      <c r="J50" s="415">
        <v>1</v>
      </c>
      <c r="K50" s="402">
        <v>5</v>
      </c>
      <c r="L50" s="512">
        <v>10</v>
      </c>
      <c r="M50" s="512">
        <f>K50*L50</f>
        <v>50</v>
      </c>
      <c r="N50" s="412" t="s">
        <v>715</v>
      </c>
      <c r="O50" s="404"/>
      <c r="P50" s="440" t="s">
        <v>856</v>
      </c>
    </row>
    <row r="51" spans="1:61">
      <c r="B51" s="401" t="s">
        <v>735</v>
      </c>
      <c r="C51" s="425" t="s">
        <v>744</v>
      </c>
      <c r="D51" s="407">
        <v>1</v>
      </c>
      <c r="E51" s="407">
        <v>3</v>
      </c>
      <c r="F51" s="407">
        <v>5</v>
      </c>
      <c r="G51" s="407">
        <v>7</v>
      </c>
      <c r="H51" s="407">
        <v>9</v>
      </c>
      <c r="I51" s="407">
        <v>10</v>
      </c>
      <c r="J51" s="415">
        <v>0</v>
      </c>
      <c r="K51" s="402">
        <v>0</v>
      </c>
      <c r="L51" s="404"/>
      <c r="M51" s="412"/>
      <c r="N51" s="404"/>
      <c r="O51" s="412" t="s">
        <v>715</v>
      </c>
      <c r="P51" s="439"/>
    </row>
    <row r="52" spans="1:61">
      <c r="B52" s="401" t="s">
        <v>736</v>
      </c>
      <c r="C52" s="425" t="s">
        <v>744</v>
      </c>
      <c r="D52" s="407">
        <v>5</v>
      </c>
      <c r="E52" s="407">
        <v>6</v>
      </c>
      <c r="F52" s="407">
        <v>7</v>
      </c>
      <c r="G52" s="407">
        <v>8</v>
      </c>
      <c r="H52" s="407">
        <v>9</v>
      </c>
      <c r="I52" s="407">
        <v>10</v>
      </c>
      <c r="J52" s="415">
        <v>2</v>
      </c>
      <c r="K52" s="402">
        <v>2</v>
      </c>
      <c r="L52" s="404"/>
      <c r="M52" s="412"/>
      <c r="N52" s="404"/>
      <c r="O52" s="412" t="s">
        <v>715</v>
      </c>
      <c r="P52" s="439"/>
    </row>
    <row r="53" spans="1:61">
      <c r="B53" s="401" t="s">
        <v>737</v>
      </c>
      <c r="C53" s="425" t="s">
        <v>744</v>
      </c>
      <c r="D53" s="407">
        <v>174</v>
      </c>
      <c r="E53" s="407"/>
      <c r="F53" s="407"/>
      <c r="G53" s="407"/>
      <c r="H53" s="407"/>
      <c r="I53" s="407"/>
      <c r="K53" s="402"/>
      <c r="L53" s="404"/>
      <c r="M53" s="404"/>
      <c r="N53" s="404"/>
      <c r="O53" s="404"/>
      <c r="P53" s="439"/>
    </row>
    <row r="54" spans="1:61">
      <c r="B54" s="398" t="s">
        <v>740</v>
      </c>
      <c r="C54" s="425" t="s">
        <v>744</v>
      </c>
      <c r="D54" s="407">
        <v>87</v>
      </c>
      <c r="E54" s="407">
        <v>122</v>
      </c>
      <c r="F54" s="407">
        <v>174</v>
      </c>
      <c r="G54" s="416" t="s">
        <v>175</v>
      </c>
      <c r="H54" s="416" t="s">
        <v>175</v>
      </c>
      <c r="I54" s="416" t="s">
        <v>175</v>
      </c>
      <c r="J54" s="415">
        <v>174</v>
      </c>
      <c r="K54" s="402">
        <v>5</v>
      </c>
      <c r="L54" s="412"/>
      <c r="M54" s="404"/>
      <c r="N54" s="412" t="s">
        <v>715</v>
      </c>
      <c r="O54" s="404"/>
      <c r="P54" s="439"/>
    </row>
    <row r="55" spans="1:61">
      <c r="B55" s="398" t="s">
        <v>741</v>
      </c>
      <c r="C55" s="425" t="s">
        <v>744</v>
      </c>
      <c r="D55" s="407">
        <v>1</v>
      </c>
      <c r="E55" s="407">
        <v>10</v>
      </c>
      <c r="F55" s="407">
        <v>35</v>
      </c>
      <c r="G55" s="407">
        <v>87</v>
      </c>
      <c r="H55" s="407">
        <v>122</v>
      </c>
      <c r="I55" s="407">
        <v>174</v>
      </c>
      <c r="J55" s="415">
        <v>0</v>
      </c>
      <c r="K55" s="403" t="s">
        <v>175</v>
      </c>
      <c r="L55" s="404"/>
      <c r="M55" s="412"/>
      <c r="N55" s="404"/>
      <c r="O55" s="412" t="s">
        <v>715</v>
      </c>
      <c r="P55" s="439"/>
    </row>
    <row r="56" spans="1:61">
      <c r="B56" s="398" t="s">
        <v>743</v>
      </c>
      <c r="C56" s="425" t="s">
        <v>744</v>
      </c>
      <c r="D56" s="416" t="s">
        <v>175</v>
      </c>
      <c r="E56" s="416" t="s">
        <v>175</v>
      </c>
      <c r="F56" s="416" t="s">
        <v>175</v>
      </c>
      <c r="G56" s="407">
        <v>35</v>
      </c>
      <c r="H56" s="407">
        <v>87</v>
      </c>
      <c r="I56" s="407">
        <v>122</v>
      </c>
      <c r="J56" s="403" t="s">
        <v>175</v>
      </c>
      <c r="K56" s="403" t="s">
        <v>175</v>
      </c>
      <c r="L56" s="404"/>
      <c r="M56" s="412"/>
      <c r="N56" s="404"/>
      <c r="O56" s="412" t="s">
        <v>715</v>
      </c>
      <c r="P56" s="439"/>
    </row>
    <row r="57" spans="1:61">
      <c r="B57" s="398" t="s">
        <v>742</v>
      </c>
      <c r="C57" s="425" t="s">
        <v>744</v>
      </c>
      <c r="D57" s="416" t="s">
        <v>175</v>
      </c>
      <c r="E57" s="416" t="s">
        <v>175</v>
      </c>
      <c r="F57" s="416" t="s">
        <v>175</v>
      </c>
      <c r="G57" s="416" t="s">
        <v>175</v>
      </c>
      <c r="H57" s="416" t="s">
        <v>175</v>
      </c>
      <c r="I57" s="407">
        <v>10</v>
      </c>
      <c r="J57" s="403" t="s">
        <v>175</v>
      </c>
      <c r="K57" s="403" t="s">
        <v>175</v>
      </c>
      <c r="L57" s="404"/>
      <c r="M57" s="412"/>
      <c r="N57" s="404"/>
      <c r="O57" s="412" t="s">
        <v>715</v>
      </c>
      <c r="P57" s="439"/>
    </row>
    <row r="58" spans="1:61">
      <c r="B58" s="398" t="s">
        <v>739</v>
      </c>
      <c r="C58" s="425" t="s">
        <v>744</v>
      </c>
      <c r="D58" s="416" t="s">
        <v>175</v>
      </c>
      <c r="E58" s="416" t="s">
        <v>175</v>
      </c>
      <c r="F58" s="416" t="s">
        <v>175</v>
      </c>
      <c r="G58" s="416" t="s">
        <v>175</v>
      </c>
      <c r="H58" s="416" t="s">
        <v>175</v>
      </c>
      <c r="I58" s="416" t="s">
        <v>175</v>
      </c>
      <c r="J58" s="403" t="s">
        <v>175</v>
      </c>
      <c r="K58" s="403" t="s">
        <v>175</v>
      </c>
      <c r="L58" s="404"/>
      <c r="M58" s="412"/>
      <c r="N58" s="404"/>
      <c r="O58" s="412" t="s">
        <v>715</v>
      </c>
      <c r="P58" s="439"/>
    </row>
    <row r="59" spans="1:61" s="38" customFormat="1">
      <c r="A59" s="428">
        <v>10</v>
      </c>
      <c r="B59" s="429" t="s">
        <v>738</v>
      </c>
      <c r="C59" s="426"/>
      <c r="D59" s="430"/>
      <c r="E59" s="430"/>
      <c r="F59" s="430"/>
      <c r="G59" s="430"/>
      <c r="H59" s="430"/>
      <c r="I59" s="430"/>
      <c r="J59" s="414"/>
      <c r="K59" s="430"/>
      <c r="L59" s="423"/>
      <c r="M59" s="423"/>
      <c r="N59" s="423"/>
      <c r="O59" s="423"/>
      <c r="P59" s="426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</row>
    <row r="60" spans="1:61">
      <c r="B60" s="397"/>
      <c r="C60" s="425" t="s">
        <v>730</v>
      </c>
      <c r="D60" s="407">
        <v>1</v>
      </c>
      <c r="E60" s="407">
        <v>1</v>
      </c>
      <c r="F60" s="407">
        <v>1</v>
      </c>
      <c r="G60" s="407">
        <v>2</v>
      </c>
      <c r="H60" s="407">
        <v>2</v>
      </c>
      <c r="I60" s="407">
        <v>2</v>
      </c>
      <c r="J60" s="415">
        <v>3</v>
      </c>
      <c r="K60" s="402">
        <v>5</v>
      </c>
      <c r="L60" s="512">
        <v>5</v>
      </c>
      <c r="M60" s="630">
        <f>K60*L60</f>
        <v>25</v>
      </c>
      <c r="N60" s="412" t="s">
        <v>715</v>
      </c>
      <c r="P60" s="440" t="s">
        <v>855</v>
      </c>
    </row>
    <row r="61" spans="1:61" s="38" customFormat="1">
      <c r="A61" s="428">
        <v>11</v>
      </c>
      <c r="B61" s="429" t="s">
        <v>747</v>
      </c>
      <c r="C61" s="426"/>
      <c r="D61" s="430"/>
      <c r="E61" s="430"/>
      <c r="F61" s="430"/>
      <c r="G61" s="430"/>
      <c r="H61" s="430"/>
      <c r="I61" s="430"/>
      <c r="J61" s="414"/>
      <c r="K61" s="430"/>
      <c r="L61" s="423"/>
      <c r="M61" s="423"/>
      <c r="N61" s="423"/>
      <c r="O61" s="423"/>
      <c r="P61" s="426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</row>
    <row r="62" spans="1:61">
      <c r="B62" s="401" t="s">
        <v>748</v>
      </c>
      <c r="C62" s="425" t="s">
        <v>708</v>
      </c>
      <c r="D62" s="407">
        <v>85</v>
      </c>
      <c r="E62" s="407">
        <v>86</v>
      </c>
      <c r="F62" s="407">
        <v>87</v>
      </c>
      <c r="G62" s="407">
        <v>88</v>
      </c>
      <c r="H62" s="407">
        <v>89</v>
      </c>
      <c r="I62" s="407">
        <v>90</v>
      </c>
      <c r="J62" s="402">
        <v>89.58</v>
      </c>
      <c r="K62" s="402">
        <v>5</v>
      </c>
      <c r="L62" s="512">
        <v>4</v>
      </c>
      <c r="M62" s="630">
        <f>K62*L62</f>
        <v>20</v>
      </c>
      <c r="N62" s="412" t="s">
        <v>715</v>
      </c>
      <c r="P62" s="440" t="s">
        <v>855</v>
      </c>
    </row>
    <row r="63" spans="1:61">
      <c r="B63" s="401" t="s">
        <v>749</v>
      </c>
      <c r="C63" s="425" t="s">
        <v>708</v>
      </c>
      <c r="D63" s="407">
        <v>85</v>
      </c>
      <c r="E63" s="407">
        <v>86</v>
      </c>
      <c r="F63" s="407">
        <v>87</v>
      </c>
      <c r="G63" s="407">
        <v>88</v>
      </c>
      <c r="H63" s="407">
        <v>89</v>
      </c>
      <c r="I63" s="407">
        <v>90</v>
      </c>
      <c r="J63" s="402">
        <v>94.44</v>
      </c>
      <c r="L63" s="412"/>
      <c r="N63" s="412" t="s">
        <v>715</v>
      </c>
    </row>
    <row r="64" spans="1:61" s="38" customFormat="1">
      <c r="A64" s="428">
        <v>12</v>
      </c>
      <c r="B64" s="429" t="s">
        <v>750</v>
      </c>
      <c r="C64" s="426"/>
      <c r="D64" s="430"/>
      <c r="E64" s="430"/>
      <c r="F64" s="430"/>
      <c r="G64" s="430"/>
      <c r="H64" s="430"/>
      <c r="I64" s="430"/>
      <c r="J64" s="414"/>
      <c r="K64" s="430"/>
      <c r="L64" s="423"/>
      <c r="M64" s="423"/>
      <c r="N64" s="423"/>
      <c r="O64" s="423"/>
      <c r="P64" s="426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</row>
    <row r="65" spans="1:61">
      <c r="B65" s="401" t="s">
        <v>748</v>
      </c>
      <c r="C65" s="425" t="s">
        <v>753</v>
      </c>
      <c r="D65" s="407">
        <v>5</v>
      </c>
      <c r="E65" s="407">
        <v>5</v>
      </c>
      <c r="F65" s="407">
        <v>5</v>
      </c>
      <c r="G65" s="407">
        <v>5</v>
      </c>
      <c r="H65" s="407">
        <v>5</v>
      </c>
      <c r="I65" s="407">
        <v>5</v>
      </c>
      <c r="J65" s="402">
        <v>3.18</v>
      </c>
      <c r="K65" s="402">
        <v>5</v>
      </c>
      <c r="L65" s="512">
        <v>4</v>
      </c>
      <c r="M65" s="630">
        <f>K65*L65</f>
        <v>20</v>
      </c>
      <c r="N65" s="412" t="s">
        <v>715</v>
      </c>
      <c r="P65" s="440" t="s">
        <v>855</v>
      </c>
    </row>
    <row r="66" spans="1:61">
      <c r="B66" s="401" t="s">
        <v>749</v>
      </c>
      <c r="C66" s="425" t="s">
        <v>753</v>
      </c>
      <c r="D66" s="407">
        <v>5</v>
      </c>
      <c r="E66" s="407">
        <v>5</v>
      </c>
      <c r="F66" s="407">
        <v>5</v>
      </c>
      <c r="G66" s="407">
        <v>5</v>
      </c>
      <c r="H66" s="407">
        <v>5</v>
      </c>
      <c r="I66" s="407">
        <v>5</v>
      </c>
      <c r="J66" s="402">
        <v>0.2</v>
      </c>
      <c r="L66" s="412"/>
      <c r="N66" s="412" t="s">
        <v>715</v>
      </c>
    </row>
    <row r="67" spans="1:61" s="38" customFormat="1">
      <c r="A67" s="428">
        <v>13</v>
      </c>
      <c r="B67" s="429" t="s">
        <v>752</v>
      </c>
      <c r="C67" s="426"/>
      <c r="D67" s="430"/>
      <c r="E67" s="430"/>
      <c r="F67" s="430"/>
      <c r="G67" s="430"/>
      <c r="H67" s="430"/>
      <c r="I67" s="430"/>
      <c r="J67" s="414"/>
      <c r="K67" s="430"/>
      <c r="L67" s="423"/>
      <c r="M67" s="423"/>
      <c r="N67" s="423"/>
      <c r="O67" s="423"/>
      <c r="P67" s="426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</row>
    <row r="68" spans="1:61">
      <c r="B68" s="401"/>
      <c r="C68" s="425" t="s">
        <v>708</v>
      </c>
      <c r="D68" s="407">
        <v>80</v>
      </c>
      <c r="E68" s="407">
        <v>80</v>
      </c>
      <c r="F68" s="407">
        <v>85</v>
      </c>
      <c r="G68" s="407">
        <v>85</v>
      </c>
      <c r="H68" s="407">
        <v>90</v>
      </c>
      <c r="I68" s="407">
        <v>90</v>
      </c>
      <c r="J68" s="402">
        <v>84.5</v>
      </c>
      <c r="K68" s="402">
        <v>4.5</v>
      </c>
      <c r="L68" s="512">
        <v>4</v>
      </c>
      <c r="M68" s="630">
        <f>K68*L68</f>
        <v>18</v>
      </c>
      <c r="N68" s="412" t="s">
        <v>715</v>
      </c>
      <c r="P68" s="440" t="s">
        <v>855</v>
      </c>
    </row>
    <row r="69" spans="1:61" s="38" customFormat="1">
      <c r="A69" s="428">
        <v>14</v>
      </c>
      <c r="B69" s="429" t="s">
        <v>759</v>
      </c>
      <c r="C69" s="426"/>
      <c r="D69" s="430"/>
      <c r="E69" s="430"/>
      <c r="F69" s="430"/>
      <c r="G69" s="430"/>
      <c r="H69" s="430"/>
      <c r="I69" s="430"/>
      <c r="J69" s="414"/>
      <c r="K69" s="430"/>
      <c r="L69" s="423"/>
      <c r="M69" s="423"/>
      <c r="N69" s="423"/>
      <c r="O69" s="423"/>
      <c r="P69" s="426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</row>
    <row r="70" spans="1:61">
      <c r="B70" s="401" t="s">
        <v>757</v>
      </c>
      <c r="C70" s="425" t="s">
        <v>274</v>
      </c>
      <c r="D70" s="407">
        <v>5</v>
      </c>
      <c r="E70" s="407">
        <v>5</v>
      </c>
      <c r="F70" s="407">
        <v>5</v>
      </c>
      <c r="G70" s="407">
        <v>5</v>
      </c>
      <c r="H70" s="407">
        <v>5</v>
      </c>
      <c r="I70" s="407">
        <v>5</v>
      </c>
      <c r="J70" s="400" t="s">
        <v>150</v>
      </c>
      <c r="K70" s="402">
        <v>4</v>
      </c>
      <c r="L70" s="512">
        <v>3</v>
      </c>
      <c r="M70" s="630">
        <f>K70*L70</f>
        <v>12</v>
      </c>
      <c r="N70" s="47"/>
      <c r="O70" s="412" t="s">
        <v>715</v>
      </c>
      <c r="P70" s="440" t="s">
        <v>654</v>
      </c>
    </row>
    <row r="71" spans="1:61">
      <c r="B71" s="401" t="s">
        <v>754</v>
      </c>
      <c r="C71" s="425" t="s">
        <v>708</v>
      </c>
      <c r="J71" s="402">
        <v>82.67</v>
      </c>
      <c r="L71" s="512"/>
      <c r="N71" s="412" t="s">
        <v>715</v>
      </c>
    </row>
    <row r="72" spans="1:61">
      <c r="B72" s="401" t="s">
        <v>755</v>
      </c>
      <c r="C72" s="425" t="s">
        <v>708</v>
      </c>
      <c r="D72" s="407"/>
      <c r="E72" s="407"/>
      <c r="F72" s="407"/>
      <c r="G72" s="407"/>
      <c r="H72" s="407"/>
      <c r="I72" s="407"/>
      <c r="J72" s="402">
        <v>13.79</v>
      </c>
      <c r="L72" s="512"/>
      <c r="M72" s="512"/>
      <c r="N72" s="412" t="s">
        <v>715</v>
      </c>
    </row>
    <row r="73" spans="1:61">
      <c r="B73" s="401" t="s">
        <v>756</v>
      </c>
      <c r="C73" s="425" t="s">
        <v>708</v>
      </c>
      <c r="D73" s="407">
        <v>20</v>
      </c>
      <c r="E73" s="407">
        <v>20</v>
      </c>
      <c r="F73" s="407">
        <v>20</v>
      </c>
      <c r="G73" s="407">
        <v>20</v>
      </c>
      <c r="H73" s="407">
        <v>20</v>
      </c>
      <c r="I73" s="407">
        <v>20</v>
      </c>
      <c r="J73" s="402">
        <v>3.45</v>
      </c>
      <c r="L73" s="512"/>
      <c r="N73" s="412" t="s">
        <v>715</v>
      </c>
    </row>
    <row r="74" spans="1:61" s="38" customFormat="1">
      <c r="A74" s="428">
        <v>15</v>
      </c>
      <c r="B74" s="429" t="s">
        <v>758</v>
      </c>
      <c r="C74" s="426"/>
      <c r="D74" s="430"/>
      <c r="E74" s="430"/>
      <c r="F74" s="430"/>
      <c r="G74" s="430"/>
      <c r="H74" s="430"/>
      <c r="I74" s="430"/>
      <c r="J74" s="414"/>
      <c r="K74" s="430"/>
      <c r="L74" s="423"/>
      <c r="M74" s="423"/>
      <c r="N74" s="423"/>
      <c r="O74" s="423"/>
      <c r="P74" s="426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</row>
    <row r="75" spans="1:61">
      <c r="B75" s="397"/>
      <c r="C75" s="425" t="s">
        <v>708</v>
      </c>
      <c r="D75" s="407">
        <v>5</v>
      </c>
      <c r="E75" s="407">
        <v>5</v>
      </c>
      <c r="F75" s="407">
        <v>10</v>
      </c>
      <c r="G75" s="407">
        <v>10</v>
      </c>
      <c r="H75" s="407">
        <v>15</v>
      </c>
      <c r="I75" s="407">
        <v>20</v>
      </c>
      <c r="J75" s="463" t="s">
        <v>175</v>
      </c>
      <c r="K75" s="464" t="s">
        <v>175</v>
      </c>
      <c r="L75" s="512">
        <v>0</v>
      </c>
      <c r="M75" s="512">
        <v>0</v>
      </c>
      <c r="N75" s="465" t="s">
        <v>175</v>
      </c>
      <c r="O75" s="465" t="s">
        <v>175</v>
      </c>
      <c r="P75" s="440" t="s">
        <v>653</v>
      </c>
    </row>
    <row r="76" spans="1:61" s="38" customFormat="1">
      <c r="A76" s="428">
        <v>16</v>
      </c>
      <c r="B76" s="429" t="s">
        <v>760</v>
      </c>
      <c r="C76" s="426"/>
      <c r="D76" s="430"/>
      <c r="E76" s="430"/>
      <c r="F76" s="430"/>
      <c r="G76" s="430"/>
      <c r="H76" s="430"/>
      <c r="I76" s="430"/>
      <c r="J76" s="414"/>
      <c r="K76" s="430"/>
      <c r="L76" s="423"/>
      <c r="M76" s="423"/>
      <c r="N76" s="423"/>
      <c r="O76" s="423"/>
      <c r="P76" s="426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</row>
    <row r="77" spans="1:61">
      <c r="B77" s="397"/>
      <c r="C77" s="425" t="s">
        <v>708</v>
      </c>
      <c r="D77" s="407">
        <v>80</v>
      </c>
      <c r="E77" s="407">
        <v>82</v>
      </c>
      <c r="F77" s="407">
        <v>84</v>
      </c>
      <c r="G77" s="407">
        <v>85</v>
      </c>
      <c r="H77" s="407">
        <v>90</v>
      </c>
      <c r="I77" s="407">
        <v>95</v>
      </c>
      <c r="J77" s="402">
        <v>65.599999999999994</v>
      </c>
      <c r="K77" s="402">
        <v>3.28</v>
      </c>
      <c r="L77" s="512">
        <v>15</v>
      </c>
      <c r="M77" s="630">
        <f>K77*L77</f>
        <v>49.199999999999996</v>
      </c>
      <c r="O77" s="412" t="s">
        <v>715</v>
      </c>
      <c r="P77" s="438"/>
    </row>
    <row r="78" spans="1:61" s="38" customFormat="1">
      <c r="A78" s="428">
        <v>17</v>
      </c>
      <c r="B78" s="429" t="s">
        <v>761</v>
      </c>
      <c r="C78" s="426"/>
      <c r="D78" s="430"/>
      <c r="E78" s="430"/>
      <c r="F78" s="430"/>
      <c r="G78" s="430"/>
      <c r="H78" s="430"/>
      <c r="I78" s="430"/>
      <c r="J78" s="414"/>
      <c r="K78" s="430"/>
      <c r="L78" s="423"/>
      <c r="M78" s="423"/>
      <c r="N78" s="423"/>
      <c r="O78" s="423"/>
      <c r="P78" s="426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</row>
    <row r="79" spans="1:61">
      <c r="B79" s="401" t="s">
        <v>762</v>
      </c>
      <c r="C79" s="425" t="s">
        <v>708</v>
      </c>
      <c r="D79" s="407">
        <v>75</v>
      </c>
      <c r="E79" s="407">
        <v>80</v>
      </c>
      <c r="F79" s="407">
        <v>84</v>
      </c>
      <c r="G79" s="407">
        <v>90</v>
      </c>
      <c r="H79" s="407">
        <v>91</v>
      </c>
      <c r="I79" s="407">
        <v>92</v>
      </c>
      <c r="J79" s="402">
        <v>66</v>
      </c>
      <c r="L79" s="512">
        <v>25</v>
      </c>
      <c r="M79" s="512">
        <v>0</v>
      </c>
      <c r="O79" s="412"/>
      <c r="P79" s="440" t="s">
        <v>648</v>
      </c>
    </row>
    <row r="80" spans="1:61">
      <c r="B80" s="401" t="s">
        <v>763</v>
      </c>
      <c r="C80" s="425" t="s">
        <v>708</v>
      </c>
      <c r="D80" s="407">
        <v>75</v>
      </c>
      <c r="E80" s="407">
        <v>80</v>
      </c>
      <c r="F80" s="407">
        <v>84</v>
      </c>
      <c r="G80" s="407">
        <v>90</v>
      </c>
      <c r="H80" s="407">
        <v>91</v>
      </c>
      <c r="I80" s="407">
        <v>92</v>
      </c>
      <c r="J80" s="402">
        <v>70.2</v>
      </c>
      <c r="L80" s="512"/>
      <c r="P80" s="817" t="s">
        <v>1067</v>
      </c>
    </row>
    <row r="81" spans="1:61">
      <c r="B81" s="401" t="s">
        <v>764</v>
      </c>
      <c r="C81" s="425" t="s">
        <v>708</v>
      </c>
      <c r="D81" s="407">
        <v>75</v>
      </c>
      <c r="E81" s="407">
        <v>80</v>
      </c>
      <c r="F81" s="407">
        <v>84</v>
      </c>
      <c r="G81" s="407">
        <v>90</v>
      </c>
      <c r="H81" s="407">
        <v>91</v>
      </c>
      <c r="I81" s="407">
        <v>92</v>
      </c>
      <c r="J81" s="402">
        <v>51.2</v>
      </c>
      <c r="L81" s="512"/>
      <c r="P81" s="817" t="s">
        <v>1066</v>
      </c>
    </row>
    <row r="82" spans="1:61">
      <c r="B82" s="401" t="s">
        <v>765</v>
      </c>
      <c r="C82" s="425" t="s">
        <v>708</v>
      </c>
      <c r="D82" s="407">
        <v>75</v>
      </c>
      <c r="E82" s="407">
        <v>80</v>
      </c>
      <c r="F82" s="407">
        <v>84</v>
      </c>
      <c r="G82" s="407">
        <v>90</v>
      </c>
      <c r="H82" s="407">
        <v>91</v>
      </c>
      <c r="I82" s="407">
        <v>92</v>
      </c>
      <c r="J82" s="402">
        <v>55.6</v>
      </c>
      <c r="L82" s="512"/>
      <c r="P82" s="444"/>
    </row>
    <row r="83" spans="1:61">
      <c r="B83" s="401" t="s">
        <v>766</v>
      </c>
      <c r="C83" s="425" t="s">
        <v>708</v>
      </c>
      <c r="D83" s="407">
        <v>75</v>
      </c>
      <c r="E83" s="407">
        <v>80</v>
      </c>
      <c r="F83" s="407">
        <v>84</v>
      </c>
      <c r="G83" s="407">
        <v>90</v>
      </c>
      <c r="H83" s="407">
        <v>91</v>
      </c>
      <c r="I83" s="407">
        <v>92</v>
      </c>
      <c r="J83" s="403" t="s">
        <v>1065</v>
      </c>
      <c r="L83" s="512" t="s">
        <v>905</v>
      </c>
      <c r="P83" s="444"/>
    </row>
    <row r="84" spans="1:61" s="38" customFormat="1">
      <c r="A84" s="428">
        <v>18</v>
      </c>
      <c r="B84" s="429" t="s">
        <v>767</v>
      </c>
      <c r="C84" s="426"/>
      <c r="D84" s="430"/>
      <c r="E84" s="430"/>
      <c r="F84" s="430"/>
      <c r="G84" s="430"/>
      <c r="H84" s="430"/>
      <c r="I84" s="430"/>
      <c r="J84" s="414"/>
      <c r="K84" s="430"/>
      <c r="L84" s="423"/>
      <c r="M84" s="423"/>
      <c r="N84" s="423"/>
      <c r="O84" s="423"/>
      <c r="P84" s="426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</row>
    <row r="85" spans="1:61" s="43" customFormat="1">
      <c r="A85" s="419"/>
      <c r="B85" s="420" t="s">
        <v>773</v>
      </c>
      <c r="C85" s="427"/>
      <c r="D85" s="400"/>
      <c r="E85" s="400"/>
      <c r="F85" s="400"/>
      <c r="G85" s="400"/>
      <c r="H85" s="400"/>
      <c r="I85" s="400"/>
      <c r="J85" s="407"/>
      <c r="K85" s="402">
        <f>SUM(K86:K97)</f>
        <v>13.85</v>
      </c>
      <c r="L85" s="512">
        <v>15</v>
      </c>
      <c r="M85" s="631">
        <f>K85</f>
        <v>13.85</v>
      </c>
      <c r="P85" s="440" t="s">
        <v>647</v>
      </c>
    </row>
    <row r="86" spans="1:61">
      <c r="B86" s="421" t="s">
        <v>768</v>
      </c>
      <c r="C86" s="425" t="s">
        <v>708</v>
      </c>
      <c r="D86" s="407">
        <v>70</v>
      </c>
      <c r="E86" s="407">
        <v>75</v>
      </c>
      <c r="F86" s="407">
        <v>80</v>
      </c>
      <c r="G86" s="407">
        <v>85</v>
      </c>
      <c r="H86" s="407">
        <v>90</v>
      </c>
      <c r="I86" s="407">
        <v>95</v>
      </c>
      <c r="J86" s="402">
        <v>61.7</v>
      </c>
      <c r="K86" s="402">
        <v>1.34</v>
      </c>
      <c r="M86" s="412"/>
      <c r="O86" s="412" t="s">
        <v>715</v>
      </c>
      <c r="P86" s="440" t="s">
        <v>858</v>
      </c>
    </row>
    <row r="87" spans="1:61">
      <c r="B87" s="421" t="s">
        <v>769</v>
      </c>
      <c r="C87" s="425" t="s">
        <v>708</v>
      </c>
      <c r="D87" s="407">
        <v>70</v>
      </c>
      <c r="E87" s="407">
        <v>75</v>
      </c>
      <c r="F87" s="407">
        <v>80</v>
      </c>
      <c r="G87" s="407">
        <v>85</v>
      </c>
      <c r="H87" s="407">
        <v>90</v>
      </c>
      <c r="I87" s="407">
        <v>95</v>
      </c>
      <c r="J87" s="402">
        <v>72.099999999999994</v>
      </c>
      <c r="K87" s="402">
        <v>3.42</v>
      </c>
      <c r="L87" s="412"/>
      <c r="N87" s="412" t="s">
        <v>715</v>
      </c>
      <c r="P87" s="440" t="s">
        <v>653</v>
      </c>
    </row>
    <row r="88" spans="1:61">
      <c r="B88" s="421" t="s">
        <v>770</v>
      </c>
      <c r="C88" s="425" t="s">
        <v>708</v>
      </c>
      <c r="D88" s="407">
        <v>70</v>
      </c>
      <c r="E88" s="407">
        <v>75</v>
      </c>
      <c r="F88" s="407">
        <v>80</v>
      </c>
      <c r="G88" s="407">
        <v>85</v>
      </c>
      <c r="H88" s="407">
        <v>90</v>
      </c>
      <c r="I88" s="407">
        <v>95</v>
      </c>
      <c r="J88" s="402">
        <v>45.4</v>
      </c>
      <c r="K88" s="402">
        <v>0.75</v>
      </c>
      <c r="M88" s="412"/>
      <c r="O88" s="412" t="s">
        <v>715</v>
      </c>
      <c r="P88" s="438"/>
    </row>
    <row r="89" spans="1:61">
      <c r="B89" s="421" t="s">
        <v>771</v>
      </c>
      <c r="C89" s="425" t="s">
        <v>708</v>
      </c>
      <c r="D89" s="407">
        <v>70</v>
      </c>
      <c r="E89" s="407">
        <v>75</v>
      </c>
      <c r="F89" s="407">
        <v>80</v>
      </c>
      <c r="G89" s="407">
        <v>85</v>
      </c>
      <c r="H89" s="407">
        <v>90</v>
      </c>
      <c r="I89" s="407">
        <v>95</v>
      </c>
      <c r="J89" s="402">
        <v>39.700000000000003</v>
      </c>
      <c r="K89" s="402">
        <v>0.66</v>
      </c>
      <c r="M89" s="412"/>
      <c r="O89" s="412" t="s">
        <v>715</v>
      </c>
      <c r="P89" s="438"/>
    </row>
    <row r="90" spans="1:61">
      <c r="B90" s="421" t="s">
        <v>772</v>
      </c>
      <c r="C90" s="425" t="s">
        <v>708</v>
      </c>
      <c r="D90" s="407">
        <v>70</v>
      </c>
      <c r="E90" s="407">
        <v>75</v>
      </c>
      <c r="F90" s="407">
        <v>80</v>
      </c>
      <c r="G90" s="407">
        <v>85</v>
      </c>
      <c r="H90" s="407">
        <v>90</v>
      </c>
      <c r="I90" s="407">
        <v>95</v>
      </c>
      <c r="J90" s="402">
        <v>35.299999999999997</v>
      </c>
      <c r="K90" s="402">
        <v>0.57999999999999996</v>
      </c>
      <c r="M90" s="412"/>
      <c r="O90" s="412" t="s">
        <v>715</v>
      </c>
      <c r="P90" s="438"/>
    </row>
    <row r="91" spans="1:61" s="43" customFormat="1">
      <c r="A91" s="419"/>
      <c r="B91" s="420" t="s">
        <v>774</v>
      </c>
      <c r="C91" s="427"/>
      <c r="D91" s="400"/>
      <c r="E91" s="400"/>
      <c r="F91" s="400"/>
      <c r="G91" s="400"/>
      <c r="H91" s="400"/>
      <c r="I91" s="400"/>
      <c r="J91" s="407"/>
      <c r="K91" s="402"/>
      <c r="P91" s="440"/>
    </row>
    <row r="92" spans="1:61">
      <c r="B92" s="421" t="s">
        <v>775</v>
      </c>
      <c r="C92" s="425" t="s">
        <v>708</v>
      </c>
      <c r="D92" s="407">
        <v>80</v>
      </c>
      <c r="E92" s="407">
        <v>85</v>
      </c>
      <c r="F92" s="407">
        <v>90</v>
      </c>
      <c r="G92" s="407">
        <v>95</v>
      </c>
      <c r="H92" s="407">
        <v>100</v>
      </c>
      <c r="I92" s="407">
        <v>100</v>
      </c>
      <c r="J92" s="402">
        <v>75.5</v>
      </c>
      <c r="K92" s="402">
        <v>2.1</v>
      </c>
      <c r="M92" s="412"/>
      <c r="O92" s="412" t="s">
        <v>715</v>
      </c>
      <c r="P92" s="438"/>
    </row>
    <row r="93" spans="1:61">
      <c r="B93" s="421" t="s">
        <v>776</v>
      </c>
      <c r="C93" s="425" t="s">
        <v>708</v>
      </c>
      <c r="D93" s="407">
        <v>80</v>
      </c>
      <c r="E93" s="407">
        <v>85</v>
      </c>
      <c r="F93" s="407">
        <v>90</v>
      </c>
      <c r="G93" s="407">
        <v>95</v>
      </c>
      <c r="H93" s="407">
        <v>100</v>
      </c>
      <c r="I93" s="407">
        <v>100</v>
      </c>
      <c r="J93" s="402"/>
      <c r="K93" s="402"/>
      <c r="L93" s="47"/>
      <c r="N93" s="47"/>
      <c r="P93" s="438"/>
    </row>
    <row r="94" spans="1:61">
      <c r="B94" s="422" t="s">
        <v>777</v>
      </c>
      <c r="C94" s="425" t="s">
        <v>708</v>
      </c>
      <c r="D94" s="407"/>
      <c r="E94" s="407"/>
      <c r="F94" s="407"/>
      <c r="G94" s="407"/>
      <c r="H94" s="407"/>
      <c r="I94" s="407"/>
      <c r="J94" s="402">
        <v>94.8</v>
      </c>
      <c r="K94" s="402">
        <v>5</v>
      </c>
      <c r="L94" s="412"/>
      <c r="N94" s="412" t="s">
        <v>715</v>
      </c>
      <c r="P94" s="438"/>
    </row>
    <row r="95" spans="1:61">
      <c r="B95" s="422" t="s">
        <v>778</v>
      </c>
      <c r="C95" s="425" t="s">
        <v>708</v>
      </c>
      <c r="D95" s="407"/>
      <c r="E95" s="407"/>
      <c r="F95" s="407"/>
      <c r="G95" s="407"/>
      <c r="H95" s="407"/>
      <c r="I95" s="407"/>
      <c r="J95" s="402">
        <v>88</v>
      </c>
      <c r="K95" s="402"/>
      <c r="L95" s="412"/>
      <c r="N95" s="412" t="s">
        <v>715</v>
      </c>
      <c r="P95" s="438"/>
    </row>
    <row r="96" spans="1:61">
      <c r="B96" s="421" t="s">
        <v>779</v>
      </c>
      <c r="C96" s="425" t="s">
        <v>708</v>
      </c>
      <c r="D96" s="407">
        <v>80</v>
      </c>
      <c r="E96" s="407">
        <v>85</v>
      </c>
      <c r="F96" s="407">
        <v>90</v>
      </c>
      <c r="G96" s="407">
        <v>95</v>
      </c>
      <c r="H96" s="407">
        <v>100</v>
      </c>
      <c r="I96" s="407">
        <v>100</v>
      </c>
      <c r="J96" s="402">
        <v>97.7</v>
      </c>
      <c r="K96" s="402"/>
      <c r="M96" s="412"/>
      <c r="O96" s="412"/>
      <c r="P96" s="438"/>
    </row>
    <row r="97" spans="1:61">
      <c r="B97" s="398" t="s">
        <v>780</v>
      </c>
      <c r="C97" s="425"/>
      <c r="K97" s="402"/>
    </row>
    <row r="98" spans="1:61">
      <c r="A98" s="616"/>
      <c r="B98" s="617"/>
      <c r="C98" s="618"/>
      <c r="D98" s="619"/>
      <c r="E98" s="619"/>
      <c r="F98" s="619"/>
      <c r="G98" s="619"/>
      <c r="H98" s="619"/>
      <c r="I98" s="619"/>
      <c r="J98" s="619"/>
      <c r="K98" s="620"/>
      <c r="L98" s="622">
        <v>100</v>
      </c>
      <c r="M98" s="622">
        <f>SUM(M6:M97)</f>
        <v>237.74999999999997</v>
      </c>
      <c r="N98" s="645">
        <f>M98/L98</f>
        <v>2.3774999999999995</v>
      </c>
      <c r="O98" s="616"/>
      <c r="P98" s="621"/>
    </row>
    <row r="99" spans="1:61" s="38" customFormat="1">
      <c r="A99" s="428">
        <v>19</v>
      </c>
      <c r="B99" s="429" t="s">
        <v>785</v>
      </c>
      <c r="C99" s="426"/>
      <c r="D99" s="430"/>
      <c r="E99" s="430"/>
      <c r="F99" s="430"/>
      <c r="G99" s="430"/>
      <c r="H99" s="430"/>
      <c r="I99" s="430"/>
      <c r="J99" s="414"/>
      <c r="K99" s="430"/>
      <c r="L99" s="423"/>
      <c r="M99" s="423"/>
      <c r="N99" s="423"/>
      <c r="O99" s="423"/>
      <c r="P99" s="426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424"/>
      <c r="BC99" s="424"/>
      <c r="BD99" s="424"/>
      <c r="BE99" s="424"/>
      <c r="BF99" s="424"/>
      <c r="BG99" s="424"/>
      <c r="BH99" s="424"/>
      <c r="BI99" s="424"/>
    </row>
    <row r="100" spans="1:61">
      <c r="B100" s="397"/>
      <c r="C100" s="425" t="s">
        <v>786</v>
      </c>
      <c r="D100" s="407">
        <v>2</v>
      </c>
      <c r="E100" s="407">
        <v>3</v>
      </c>
      <c r="F100" s="407">
        <v>4</v>
      </c>
      <c r="G100" s="407">
        <v>6</v>
      </c>
      <c r="H100" s="407">
        <v>8</v>
      </c>
      <c r="I100" s="407">
        <v>10</v>
      </c>
      <c r="J100" s="415">
        <v>5</v>
      </c>
      <c r="K100" s="402">
        <v>5</v>
      </c>
      <c r="L100" s="512">
        <v>15</v>
      </c>
      <c r="M100" s="412"/>
      <c r="N100" s="412" t="s">
        <v>715</v>
      </c>
      <c r="O100" s="412"/>
      <c r="P100" s="440" t="s">
        <v>857</v>
      </c>
    </row>
    <row r="101" spans="1:61" s="38" customFormat="1">
      <c r="A101" s="428">
        <v>20</v>
      </c>
      <c r="B101" s="429" t="s">
        <v>787</v>
      </c>
      <c r="C101" s="426"/>
      <c r="D101" s="430"/>
      <c r="E101" s="430"/>
      <c r="F101" s="430"/>
      <c r="G101" s="430"/>
      <c r="H101" s="430"/>
      <c r="I101" s="430"/>
      <c r="J101" s="414"/>
      <c r="K101" s="430"/>
      <c r="L101" s="423"/>
      <c r="M101" s="423"/>
      <c r="N101" s="423"/>
      <c r="O101" s="423"/>
      <c r="P101" s="426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</row>
    <row r="102" spans="1:61">
      <c r="B102" s="397"/>
      <c r="C102" s="425" t="s">
        <v>744</v>
      </c>
      <c r="D102" s="407">
        <v>155</v>
      </c>
      <c r="E102" s="407">
        <v>155</v>
      </c>
      <c r="F102" s="407">
        <v>160</v>
      </c>
      <c r="G102" s="407">
        <v>160</v>
      </c>
      <c r="H102" s="407">
        <v>170</v>
      </c>
      <c r="I102" s="407">
        <v>175</v>
      </c>
      <c r="J102" s="415">
        <v>169</v>
      </c>
      <c r="K102" s="402">
        <v>5</v>
      </c>
      <c r="L102" s="512">
        <v>10</v>
      </c>
      <c r="M102" s="412"/>
      <c r="N102" s="412" t="s">
        <v>715</v>
      </c>
      <c r="O102" s="412"/>
      <c r="P102" s="440" t="s">
        <v>653</v>
      </c>
    </row>
    <row r="103" spans="1:61" s="38" customFormat="1">
      <c r="A103" s="428">
        <v>21</v>
      </c>
      <c r="B103" s="429" t="s">
        <v>788</v>
      </c>
      <c r="C103" s="426"/>
      <c r="D103" s="430"/>
      <c r="E103" s="430"/>
      <c r="F103" s="430"/>
      <c r="G103" s="430"/>
      <c r="H103" s="430"/>
      <c r="I103" s="430"/>
      <c r="J103" s="414"/>
      <c r="K103" s="430"/>
      <c r="L103" s="423"/>
      <c r="M103" s="423"/>
      <c r="N103" s="423"/>
      <c r="O103" s="423"/>
      <c r="P103" s="426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</row>
    <row r="104" spans="1:61">
      <c r="B104" s="397"/>
      <c r="C104" s="425" t="s">
        <v>744</v>
      </c>
      <c r="D104" s="407">
        <v>10</v>
      </c>
      <c r="E104" s="407">
        <v>12</v>
      </c>
      <c r="F104" s="407">
        <v>14</v>
      </c>
      <c r="G104" s="407">
        <v>16</v>
      </c>
      <c r="H104" s="407">
        <v>18</v>
      </c>
      <c r="I104" s="407">
        <v>20</v>
      </c>
      <c r="J104" s="415">
        <v>162</v>
      </c>
      <c r="K104" s="402">
        <v>5</v>
      </c>
      <c r="L104" s="512">
        <v>5</v>
      </c>
      <c r="M104" s="412"/>
      <c r="N104" s="412" t="s">
        <v>715</v>
      </c>
      <c r="O104" s="412"/>
      <c r="P104" s="440" t="s">
        <v>857</v>
      </c>
    </row>
    <row r="105" spans="1:61" s="38" customFormat="1">
      <c r="A105" s="428">
        <v>22</v>
      </c>
      <c r="B105" s="429" t="s">
        <v>789</v>
      </c>
      <c r="C105" s="426"/>
      <c r="D105" s="430"/>
      <c r="E105" s="430"/>
      <c r="F105" s="430"/>
      <c r="G105" s="430"/>
      <c r="H105" s="430"/>
      <c r="I105" s="430"/>
      <c r="J105" s="414"/>
      <c r="K105" s="430"/>
      <c r="L105" s="423"/>
      <c r="M105" s="423"/>
      <c r="N105" s="423"/>
      <c r="O105" s="423"/>
      <c r="P105" s="426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</row>
    <row r="106" spans="1:61">
      <c r="B106" s="397"/>
      <c r="C106" s="425" t="s">
        <v>708</v>
      </c>
      <c r="D106" s="407">
        <v>60</v>
      </c>
      <c r="E106" s="407">
        <v>65</v>
      </c>
      <c r="F106" s="407">
        <v>70</v>
      </c>
      <c r="G106" s="407">
        <v>75</v>
      </c>
      <c r="H106" s="407">
        <v>80</v>
      </c>
      <c r="I106" s="407">
        <v>85</v>
      </c>
      <c r="J106" s="402">
        <v>93.1</v>
      </c>
      <c r="K106" s="402">
        <v>5</v>
      </c>
      <c r="L106" s="512">
        <v>15</v>
      </c>
      <c r="M106" s="412"/>
      <c r="N106" s="412" t="s">
        <v>715</v>
      </c>
      <c r="O106" s="412"/>
      <c r="P106" s="440" t="s">
        <v>855</v>
      </c>
    </row>
    <row r="107" spans="1:61" s="38" customFormat="1">
      <c r="A107" s="428">
        <v>23</v>
      </c>
      <c r="B107" s="429" t="s">
        <v>790</v>
      </c>
      <c r="C107" s="426"/>
      <c r="D107" s="430"/>
      <c r="E107" s="430"/>
      <c r="F107" s="430"/>
      <c r="G107" s="430"/>
      <c r="H107" s="430"/>
      <c r="I107" s="430"/>
      <c r="J107" s="414"/>
      <c r="K107" s="430"/>
      <c r="L107" s="423"/>
      <c r="M107" s="423"/>
      <c r="N107" s="423"/>
      <c r="O107" s="423"/>
      <c r="P107" s="426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</row>
    <row r="108" spans="1:61">
      <c r="B108" s="397"/>
      <c r="C108" s="425" t="s">
        <v>708</v>
      </c>
      <c r="D108" s="407">
        <v>50</v>
      </c>
      <c r="E108" s="407">
        <v>55</v>
      </c>
      <c r="F108" s="407">
        <v>60</v>
      </c>
      <c r="G108" s="407">
        <v>65</v>
      </c>
      <c r="H108" s="407">
        <v>70</v>
      </c>
      <c r="I108" s="407">
        <v>75</v>
      </c>
      <c r="J108" s="402">
        <v>51.6</v>
      </c>
      <c r="L108" s="512">
        <v>3</v>
      </c>
      <c r="M108" s="412"/>
      <c r="N108" s="412"/>
      <c r="O108" s="412"/>
      <c r="P108" s="440" t="s">
        <v>855</v>
      </c>
    </row>
    <row r="109" spans="1:61" s="38" customFormat="1">
      <c r="A109" s="428">
        <v>24</v>
      </c>
      <c r="B109" s="429" t="s">
        <v>791</v>
      </c>
      <c r="C109" s="426"/>
      <c r="D109" s="430"/>
      <c r="E109" s="430"/>
      <c r="F109" s="430"/>
      <c r="G109" s="430"/>
      <c r="H109" s="430"/>
      <c r="I109" s="430"/>
      <c r="J109" s="414"/>
      <c r="K109" s="430"/>
      <c r="L109" s="423"/>
      <c r="M109" s="423"/>
      <c r="N109" s="423"/>
      <c r="O109" s="423"/>
      <c r="P109" s="426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</row>
    <row r="110" spans="1:61">
      <c r="B110" s="397"/>
      <c r="C110" s="425" t="s">
        <v>708</v>
      </c>
      <c r="D110" s="407">
        <v>60</v>
      </c>
      <c r="E110" s="407">
        <v>70</v>
      </c>
      <c r="F110" s="407">
        <v>80</v>
      </c>
      <c r="G110" s="407">
        <v>85</v>
      </c>
      <c r="H110" s="407">
        <v>90</v>
      </c>
      <c r="I110" s="407">
        <v>95</v>
      </c>
      <c r="J110" s="443">
        <v>100</v>
      </c>
      <c r="K110" s="402">
        <v>5</v>
      </c>
      <c r="L110" s="512">
        <v>4</v>
      </c>
      <c r="M110" s="412"/>
      <c r="N110" s="412" t="s">
        <v>715</v>
      </c>
      <c r="O110" s="412"/>
      <c r="P110" s="440" t="s">
        <v>855</v>
      </c>
    </row>
    <row r="111" spans="1:61" s="38" customFormat="1">
      <c r="A111" s="428">
        <v>25</v>
      </c>
      <c r="B111" s="429" t="s">
        <v>792</v>
      </c>
      <c r="C111" s="426"/>
      <c r="D111" s="430"/>
      <c r="E111" s="430"/>
      <c r="F111" s="430"/>
      <c r="G111" s="430"/>
      <c r="H111" s="430"/>
      <c r="I111" s="430"/>
      <c r="J111" s="414"/>
      <c r="K111" s="430"/>
      <c r="L111" s="423"/>
      <c r="M111" s="423"/>
      <c r="N111" s="423"/>
      <c r="O111" s="423"/>
      <c r="P111" s="426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</row>
    <row r="112" spans="1:61">
      <c r="B112" s="397"/>
      <c r="C112" s="425" t="s">
        <v>708</v>
      </c>
      <c r="D112" s="407">
        <v>70</v>
      </c>
      <c r="E112" s="407">
        <v>75</v>
      </c>
      <c r="F112" s="407">
        <v>80</v>
      </c>
      <c r="G112" s="407">
        <v>85</v>
      </c>
      <c r="H112" s="407">
        <v>90</v>
      </c>
      <c r="I112" s="407">
        <v>95</v>
      </c>
      <c r="J112" s="402">
        <v>89.67</v>
      </c>
      <c r="K112" s="402">
        <v>5</v>
      </c>
      <c r="L112" s="512">
        <v>8</v>
      </c>
      <c r="M112" s="412"/>
      <c r="N112" s="412" t="s">
        <v>715</v>
      </c>
      <c r="O112" s="412"/>
      <c r="P112" s="440" t="s">
        <v>859</v>
      </c>
    </row>
    <row r="113" spans="1:61" s="38" customFormat="1">
      <c r="A113" s="428">
        <v>26</v>
      </c>
      <c r="B113" s="429" t="s">
        <v>793</v>
      </c>
      <c r="C113" s="426" t="s">
        <v>751</v>
      </c>
      <c r="D113" s="430"/>
      <c r="E113" s="430"/>
      <c r="F113" s="430"/>
      <c r="G113" s="430"/>
      <c r="H113" s="430"/>
      <c r="I113" s="430"/>
      <c r="J113" s="414"/>
      <c r="K113" s="430"/>
      <c r="L113" s="423"/>
      <c r="M113" s="423"/>
      <c r="N113" s="423"/>
      <c r="O113" s="423" t="s">
        <v>1073</v>
      </c>
      <c r="P113" s="426" t="s">
        <v>860</v>
      </c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</row>
    <row r="114" spans="1:61">
      <c r="B114" s="401" t="s">
        <v>762</v>
      </c>
      <c r="C114" s="425" t="s">
        <v>708</v>
      </c>
      <c r="D114" s="407">
        <v>5</v>
      </c>
      <c r="E114" s="407">
        <v>5</v>
      </c>
      <c r="F114" s="407">
        <v>5</v>
      </c>
      <c r="G114" s="407">
        <v>5</v>
      </c>
      <c r="H114" s="407">
        <v>5</v>
      </c>
      <c r="I114" s="407">
        <v>5</v>
      </c>
      <c r="J114" s="402">
        <f>(((P114-O114)*100)/O114)</f>
        <v>-20.523173959565245</v>
      </c>
      <c r="L114" s="512">
        <v>20</v>
      </c>
      <c r="M114" s="438"/>
      <c r="O114" s="438">
        <v>1775.7</v>
      </c>
      <c r="P114" s="584">
        <v>1411.27</v>
      </c>
    </row>
    <row r="115" spans="1:61">
      <c r="B115" s="401" t="s">
        <v>763</v>
      </c>
      <c r="C115" s="425" t="s">
        <v>708</v>
      </c>
      <c r="D115" s="407">
        <v>5</v>
      </c>
      <c r="E115" s="407">
        <v>5</v>
      </c>
      <c r="F115" s="407">
        <v>5</v>
      </c>
      <c r="G115" s="407">
        <v>5</v>
      </c>
      <c r="H115" s="407">
        <v>5</v>
      </c>
      <c r="I115" s="407">
        <v>5</v>
      </c>
      <c r="J115" s="402">
        <f t="shared" ref="J115:J119" si="0">(((P115-O115)*100)/O115)</f>
        <v>-22.806264208133367</v>
      </c>
      <c r="M115" s="438"/>
      <c r="O115" s="438">
        <v>1187.7</v>
      </c>
      <c r="P115" s="584">
        <v>916.83</v>
      </c>
    </row>
    <row r="116" spans="1:61">
      <c r="B116" s="401" t="s">
        <v>764</v>
      </c>
      <c r="C116" s="425" t="s">
        <v>708</v>
      </c>
      <c r="D116" s="407">
        <v>5</v>
      </c>
      <c r="E116" s="407">
        <v>5</v>
      </c>
      <c r="F116" s="407">
        <v>5</v>
      </c>
      <c r="G116" s="407">
        <v>5</v>
      </c>
      <c r="H116" s="407">
        <v>5</v>
      </c>
      <c r="I116" s="407">
        <v>5</v>
      </c>
      <c r="J116" s="402">
        <f t="shared" si="0"/>
        <v>-4.3663102244644545</v>
      </c>
      <c r="M116" s="438"/>
      <c r="O116" s="438">
        <v>485.35702533728198</v>
      </c>
      <c r="P116" s="584">
        <v>464.16483191482371</v>
      </c>
    </row>
    <row r="117" spans="1:61">
      <c r="B117" s="401" t="s">
        <v>765</v>
      </c>
      <c r="C117" s="425" t="s">
        <v>708</v>
      </c>
      <c r="D117" s="407">
        <v>5</v>
      </c>
      <c r="E117" s="407">
        <v>5</v>
      </c>
      <c r="F117" s="407">
        <v>5</v>
      </c>
      <c r="G117" s="407">
        <v>5</v>
      </c>
      <c r="H117" s="407">
        <v>5</v>
      </c>
      <c r="I117" s="407">
        <v>5</v>
      </c>
      <c r="J117" s="402">
        <f t="shared" si="0"/>
        <v>1.636801283765714</v>
      </c>
      <c r="M117" s="438"/>
      <c r="O117" s="438">
        <v>373.9</v>
      </c>
      <c r="P117" s="584">
        <v>380.02</v>
      </c>
    </row>
    <row r="118" spans="1:61">
      <c r="B118" s="401" t="s">
        <v>794</v>
      </c>
      <c r="C118" s="425" t="s">
        <v>708</v>
      </c>
      <c r="D118" s="407">
        <v>5</v>
      </c>
      <c r="E118" s="407">
        <v>5</v>
      </c>
      <c r="F118" s="407">
        <v>5</v>
      </c>
      <c r="G118" s="407">
        <v>5</v>
      </c>
      <c r="H118" s="407">
        <v>5</v>
      </c>
      <c r="I118" s="407">
        <v>5</v>
      </c>
      <c r="J118" s="402">
        <f t="shared" si="0"/>
        <v>-10.826896289730275</v>
      </c>
      <c r="M118" s="438"/>
      <c r="O118" s="438">
        <v>78.97</v>
      </c>
      <c r="P118" s="584">
        <v>70.42</v>
      </c>
    </row>
    <row r="119" spans="1:61">
      <c r="B119" s="401" t="s">
        <v>904</v>
      </c>
      <c r="C119" s="425" t="s">
        <v>708</v>
      </c>
      <c r="D119" s="434">
        <v>0.8</v>
      </c>
      <c r="E119" s="434">
        <v>0.7</v>
      </c>
      <c r="F119" s="434">
        <v>0.6</v>
      </c>
      <c r="G119" s="434">
        <v>0.5</v>
      </c>
      <c r="H119" s="434">
        <v>0.4</v>
      </c>
      <c r="I119" s="434">
        <v>0.3</v>
      </c>
      <c r="J119" s="402">
        <f t="shared" si="0"/>
        <v>-40.95092024539877</v>
      </c>
      <c r="M119" s="438"/>
      <c r="O119" s="438">
        <v>13.04</v>
      </c>
      <c r="P119" s="584">
        <v>7.7</v>
      </c>
    </row>
    <row r="120" spans="1:61" s="38" customFormat="1">
      <c r="A120" s="428">
        <v>27</v>
      </c>
      <c r="B120" s="429" t="s">
        <v>795</v>
      </c>
      <c r="C120" s="426"/>
      <c r="D120" s="430"/>
      <c r="E120" s="430"/>
      <c r="F120" s="430"/>
      <c r="G120" s="430"/>
      <c r="H120" s="430"/>
      <c r="I120" s="430"/>
      <c r="J120" s="414"/>
      <c r="K120" s="430"/>
      <c r="L120" s="423"/>
      <c r="M120" s="423"/>
      <c r="N120" s="423"/>
      <c r="O120" s="423"/>
      <c r="P120" s="426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</row>
    <row r="121" spans="1:61">
      <c r="B121" s="397"/>
      <c r="C121" s="425" t="s">
        <v>708</v>
      </c>
      <c r="D121" s="407">
        <v>30</v>
      </c>
      <c r="E121" s="407">
        <v>35</v>
      </c>
      <c r="F121" s="407">
        <v>40</v>
      </c>
      <c r="G121" s="407">
        <v>45</v>
      </c>
      <c r="H121" s="407">
        <v>50</v>
      </c>
      <c r="I121" s="407">
        <v>55</v>
      </c>
      <c r="J121" s="403" t="s">
        <v>1074</v>
      </c>
      <c r="L121" s="512">
        <v>8</v>
      </c>
      <c r="M121" s="412"/>
      <c r="N121" s="412"/>
      <c r="O121" s="412"/>
      <c r="P121" s="440" t="s">
        <v>858</v>
      </c>
    </row>
    <row r="122" spans="1:61" s="38" customFormat="1">
      <c r="A122" s="428">
        <v>28</v>
      </c>
      <c r="B122" s="429" t="s">
        <v>796</v>
      </c>
      <c r="C122" s="426" t="s">
        <v>708</v>
      </c>
      <c r="D122" s="414">
        <v>70</v>
      </c>
      <c r="E122" s="414">
        <v>75</v>
      </c>
      <c r="F122" s="414">
        <v>80</v>
      </c>
      <c r="G122" s="414">
        <v>85</v>
      </c>
      <c r="H122" s="414">
        <v>90</v>
      </c>
      <c r="I122" s="414">
        <v>95</v>
      </c>
      <c r="J122" s="414"/>
      <c r="K122" s="430"/>
      <c r="L122" s="423"/>
      <c r="M122" s="423"/>
      <c r="N122" s="423"/>
      <c r="O122" s="423"/>
      <c r="P122" s="426"/>
      <c r="R122" s="424"/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</row>
    <row r="123" spans="1:61" s="424" customFormat="1">
      <c r="A123" s="435"/>
      <c r="B123" s="420" t="s">
        <v>797</v>
      </c>
      <c r="C123" s="425"/>
      <c r="D123" s="436"/>
      <c r="E123" s="436"/>
      <c r="F123" s="436"/>
      <c r="G123" s="436"/>
      <c r="H123" s="436"/>
      <c r="I123" s="436"/>
      <c r="J123" s="407"/>
      <c r="K123" s="402">
        <v>3.5</v>
      </c>
      <c r="L123" s="512">
        <v>12</v>
      </c>
      <c r="N123" s="412" t="s">
        <v>715</v>
      </c>
      <c r="P123" s="440" t="s">
        <v>647</v>
      </c>
    </row>
    <row r="124" spans="1:61">
      <c r="B124" s="421" t="s">
        <v>798</v>
      </c>
      <c r="J124" s="402">
        <v>89.4</v>
      </c>
      <c r="K124" s="441" t="s">
        <v>813</v>
      </c>
      <c r="L124"/>
      <c r="M124" s="412"/>
      <c r="N124"/>
      <c r="O124" s="412"/>
    </row>
    <row r="125" spans="1:61">
      <c r="B125" s="421" t="s">
        <v>799</v>
      </c>
      <c r="C125" s="425"/>
      <c r="D125" s="407"/>
      <c r="E125" s="407"/>
      <c r="F125" s="407"/>
      <c r="G125" s="407"/>
      <c r="H125" s="407"/>
      <c r="I125" s="407"/>
      <c r="J125" s="402">
        <v>51.06</v>
      </c>
      <c r="K125" s="441" t="s">
        <v>814</v>
      </c>
      <c r="L125"/>
      <c r="N125"/>
    </row>
    <row r="126" spans="1:61">
      <c r="B126" s="421" t="s">
        <v>800</v>
      </c>
      <c r="C126" s="425"/>
      <c r="D126" s="407"/>
      <c r="E126" s="407"/>
      <c r="F126" s="407"/>
      <c r="G126" s="407"/>
      <c r="H126" s="407"/>
      <c r="I126" s="407"/>
      <c r="J126" s="402">
        <v>92.58</v>
      </c>
      <c r="K126" s="441" t="s">
        <v>814</v>
      </c>
    </row>
    <row r="127" spans="1:61">
      <c r="B127" s="401" t="s">
        <v>801</v>
      </c>
      <c r="C127" s="425"/>
      <c r="D127" s="407"/>
      <c r="E127" s="407"/>
      <c r="F127" s="407"/>
      <c r="G127" s="407"/>
      <c r="H127" s="407"/>
      <c r="I127" s="407"/>
      <c r="J127" s="402"/>
      <c r="K127" s="438"/>
    </row>
    <row r="128" spans="1:61">
      <c r="B128" s="421" t="s">
        <v>802</v>
      </c>
      <c r="C128" s="425"/>
      <c r="D128" s="407"/>
      <c r="E128" s="407"/>
      <c r="F128" s="407"/>
      <c r="G128" s="407"/>
      <c r="H128" s="407"/>
      <c r="I128" s="407"/>
      <c r="J128" s="402">
        <v>94.64</v>
      </c>
      <c r="K128" s="441" t="s">
        <v>815</v>
      </c>
    </row>
    <row r="129" spans="1:61">
      <c r="B129" s="421" t="s">
        <v>803</v>
      </c>
      <c r="C129" s="425"/>
      <c r="D129" s="407"/>
      <c r="E129" s="407"/>
      <c r="F129" s="407"/>
      <c r="G129" s="407"/>
      <c r="H129" s="407"/>
      <c r="I129" s="407"/>
      <c r="J129" s="402"/>
      <c r="K129" s="438"/>
    </row>
    <row r="130" spans="1:61">
      <c r="B130" s="401" t="s">
        <v>804</v>
      </c>
      <c r="C130" s="47"/>
      <c r="D130" s="47"/>
      <c r="E130" s="47"/>
      <c r="F130" s="47"/>
      <c r="G130" s="47"/>
      <c r="H130" s="47"/>
      <c r="I130" s="47"/>
      <c r="J130" s="47"/>
      <c r="K130" s="438"/>
    </row>
    <row r="131" spans="1:61">
      <c r="B131" s="421" t="s">
        <v>805</v>
      </c>
      <c r="C131" s="425"/>
      <c r="D131" s="407"/>
      <c r="E131" s="407"/>
      <c r="F131" s="407"/>
      <c r="G131" s="407"/>
      <c r="H131" s="407"/>
      <c r="I131" s="407"/>
      <c r="J131" s="402">
        <v>29.31</v>
      </c>
      <c r="K131" s="441" t="s">
        <v>815</v>
      </c>
    </row>
    <row r="132" spans="1:61">
      <c r="B132" s="421" t="s">
        <v>806</v>
      </c>
      <c r="C132" s="425"/>
      <c r="D132" s="407"/>
      <c r="E132" s="407"/>
      <c r="F132" s="407"/>
      <c r="G132" s="407"/>
      <c r="H132" s="407"/>
      <c r="I132" s="407"/>
      <c r="J132" s="402"/>
      <c r="P132" s="438"/>
    </row>
    <row r="133" spans="1:61">
      <c r="B133" s="401" t="s">
        <v>807</v>
      </c>
      <c r="C133" s="425"/>
      <c r="D133" s="407"/>
      <c r="E133" s="407"/>
      <c r="F133" s="407"/>
      <c r="G133" s="407"/>
      <c r="H133" s="407"/>
      <c r="I133" s="407"/>
      <c r="J133" s="402"/>
      <c r="P133" s="438"/>
    </row>
    <row r="134" spans="1:61">
      <c r="B134" s="421" t="s">
        <v>808</v>
      </c>
      <c r="C134" s="425"/>
      <c r="D134" s="407"/>
      <c r="E134" s="407"/>
      <c r="F134" s="407"/>
      <c r="G134" s="407"/>
      <c r="H134" s="407"/>
      <c r="I134" s="407"/>
      <c r="J134" s="443">
        <v>100</v>
      </c>
      <c r="K134" s="441" t="s">
        <v>816</v>
      </c>
    </row>
    <row r="135" spans="1:61">
      <c r="B135" s="421" t="s">
        <v>809</v>
      </c>
      <c r="C135" s="425"/>
      <c r="D135" s="407"/>
      <c r="E135" s="407"/>
      <c r="F135" s="407"/>
      <c r="G135" s="407"/>
      <c r="H135" s="407"/>
      <c r="I135" s="407"/>
      <c r="J135" s="402"/>
      <c r="K135" s="438"/>
    </row>
    <row r="136" spans="1:61">
      <c r="B136" s="401" t="s">
        <v>810</v>
      </c>
      <c r="C136" s="425"/>
      <c r="D136" s="407"/>
      <c r="E136" s="407"/>
      <c r="F136" s="407"/>
      <c r="G136" s="407"/>
      <c r="H136" s="407"/>
      <c r="I136" s="407"/>
      <c r="J136" s="402"/>
      <c r="K136" s="438"/>
    </row>
    <row r="137" spans="1:61">
      <c r="B137" s="437" t="s">
        <v>811</v>
      </c>
      <c r="C137" s="425"/>
      <c r="D137" s="407"/>
      <c r="E137" s="407"/>
      <c r="F137" s="407"/>
      <c r="G137" s="407"/>
      <c r="H137" s="407"/>
      <c r="I137" s="407"/>
      <c r="J137" s="402">
        <v>89.07</v>
      </c>
      <c r="K137" s="438" t="s">
        <v>817</v>
      </c>
    </row>
    <row r="138" spans="1:61">
      <c r="B138" s="421" t="s">
        <v>812</v>
      </c>
      <c r="C138" s="425"/>
      <c r="D138" s="407"/>
      <c r="E138" s="407"/>
      <c r="F138" s="407"/>
      <c r="G138" s="407"/>
      <c r="H138" s="407"/>
      <c r="I138" s="407"/>
      <c r="J138" s="402">
        <v>97.96</v>
      </c>
      <c r="K138" s="438" t="s">
        <v>817</v>
      </c>
    </row>
    <row r="139" spans="1:61">
      <c r="A139" s="616"/>
      <c r="B139" s="623"/>
      <c r="C139" s="618"/>
      <c r="D139" s="624"/>
      <c r="E139" s="624"/>
      <c r="F139" s="624"/>
      <c r="G139" s="624"/>
      <c r="H139" s="624"/>
      <c r="I139" s="624"/>
      <c r="J139" s="620"/>
      <c r="K139" s="625"/>
      <c r="L139" s="622">
        <v>100</v>
      </c>
      <c r="M139" s="616"/>
      <c r="N139" s="616"/>
      <c r="O139" s="616"/>
      <c r="P139" s="621"/>
    </row>
    <row r="140" spans="1:61" s="38" customFormat="1">
      <c r="A140" s="428">
        <v>29</v>
      </c>
      <c r="B140" s="429" t="s">
        <v>818</v>
      </c>
      <c r="C140" s="426"/>
      <c r="D140" s="430"/>
      <c r="E140" s="430"/>
      <c r="F140" s="430"/>
      <c r="G140" s="430"/>
      <c r="H140" s="430"/>
      <c r="I140" s="430"/>
      <c r="J140" s="414"/>
      <c r="K140" s="430"/>
      <c r="L140" s="423"/>
      <c r="M140" s="423"/>
      <c r="N140" s="423"/>
      <c r="O140" s="423"/>
      <c r="P140" s="426"/>
      <c r="R140" s="424"/>
      <c r="S140" s="424"/>
      <c r="T140" s="424"/>
      <c r="U140" s="424"/>
      <c r="V140" s="424"/>
      <c r="W140" s="424"/>
      <c r="X140" s="424"/>
      <c r="Y140" s="424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24"/>
      <c r="AL140" s="424"/>
      <c r="AM140" s="424"/>
      <c r="AN140" s="424"/>
      <c r="AO140" s="424"/>
      <c r="AP140" s="424"/>
      <c r="AQ140" s="424"/>
      <c r="AR140" s="424"/>
      <c r="AS140" s="424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424"/>
      <c r="BF140" s="424"/>
      <c r="BG140" s="424"/>
      <c r="BH140" s="424"/>
      <c r="BI140" s="424"/>
    </row>
    <row r="141" spans="1:61">
      <c r="B141" s="397"/>
      <c r="C141" s="425" t="s">
        <v>708</v>
      </c>
      <c r="D141" s="407">
        <v>60</v>
      </c>
      <c r="E141" s="407">
        <v>70</v>
      </c>
      <c r="F141" s="407">
        <v>80</v>
      </c>
      <c r="G141" s="407">
        <v>85</v>
      </c>
      <c r="H141" s="407">
        <v>90</v>
      </c>
      <c r="I141" s="407">
        <v>95</v>
      </c>
      <c r="J141" s="403" t="s">
        <v>854</v>
      </c>
      <c r="L141" s="512">
        <v>0</v>
      </c>
      <c r="M141" s="412"/>
      <c r="N141" s="412"/>
      <c r="O141" s="412"/>
      <c r="P141" s="440" t="s">
        <v>857</v>
      </c>
    </row>
    <row r="142" spans="1:61" s="38" customFormat="1">
      <c r="A142" s="428">
        <v>30</v>
      </c>
      <c r="B142" s="429" t="s">
        <v>819</v>
      </c>
      <c r="C142" s="426"/>
      <c r="D142" s="430"/>
      <c r="E142" s="430"/>
      <c r="F142" s="430"/>
      <c r="G142" s="430"/>
      <c r="H142" s="430"/>
      <c r="I142" s="430"/>
      <c r="J142" s="414"/>
      <c r="K142" s="430"/>
      <c r="L142" s="423"/>
      <c r="M142" s="423"/>
      <c r="N142" s="423"/>
      <c r="O142" s="423"/>
      <c r="P142" s="426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4"/>
      <c r="BH142" s="424"/>
      <c r="BI142" s="424"/>
    </row>
    <row r="143" spans="1:61">
      <c r="B143" s="397"/>
      <c r="C143" s="425" t="s">
        <v>708</v>
      </c>
      <c r="D143" s="407">
        <v>80</v>
      </c>
      <c r="E143" s="407">
        <v>85</v>
      </c>
      <c r="F143" s="407">
        <v>90</v>
      </c>
      <c r="G143" s="407">
        <v>95</v>
      </c>
      <c r="H143" s="407">
        <v>98</v>
      </c>
      <c r="I143" s="407">
        <v>100</v>
      </c>
      <c r="J143" s="402">
        <v>60.87</v>
      </c>
      <c r="K143" s="402">
        <v>0.87</v>
      </c>
      <c r="L143" s="512">
        <v>7</v>
      </c>
      <c r="M143" s="412"/>
      <c r="N143" s="412"/>
      <c r="O143" s="412" t="s">
        <v>715</v>
      </c>
      <c r="P143" s="440" t="s">
        <v>857</v>
      </c>
    </row>
    <row r="144" spans="1:61" s="38" customFormat="1">
      <c r="A144" s="428">
        <v>31</v>
      </c>
      <c r="B144" s="429" t="s">
        <v>820</v>
      </c>
      <c r="C144" s="426"/>
      <c r="D144" s="430"/>
      <c r="E144" s="430"/>
      <c r="F144" s="430"/>
      <c r="G144" s="430"/>
      <c r="H144" s="430"/>
      <c r="I144" s="430"/>
      <c r="J144" s="414"/>
      <c r="K144" s="414"/>
      <c r="L144" s="423"/>
      <c r="M144" s="423"/>
      <c r="N144" s="423"/>
      <c r="O144" s="423"/>
      <c r="P144" s="426"/>
      <c r="R144" s="424"/>
      <c r="S144" s="424"/>
      <c r="T144" s="424"/>
      <c r="U144" s="424"/>
      <c r="V144" s="424"/>
      <c r="W144" s="424"/>
      <c r="X144" s="424"/>
      <c r="Y144" s="424"/>
      <c r="Z144" s="424"/>
      <c r="AA144" s="424"/>
      <c r="AB144" s="424"/>
      <c r="AC144" s="424"/>
      <c r="AD144" s="424"/>
      <c r="AE144" s="424"/>
      <c r="AF144" s="424"/>
      <c r="AG144" s="424"/>
      <c r="AH144" s="424"/>
      <c r="AI144" s="424"/>
      <c r="AJ144" s="424"/>
      <c r="AK144" s="424"/>
      <c r="AL144" s="424"/>
      <c r="AM144" s="424"/>
      <c r="AN144" s="424"/>
      <c r="AO144" s="424"/>
      <c r="AP144" s="424"/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/>
      <c r="BG144" s="424"/>
      <c r="BH144" s="424"/>
      <c r="BI144" s="424"/>
    </row>
    <row r="145" spans="1:61">
      <c r="B145" s="397"/>
      <c r="C145" s="425" t="s">
        <v>708</v>
      </c>
      <c r="D145" s="407">
        <v>80</v>
      </c>
      <c r="E145" s="407">
        <v>82</v>
      </c>
      <c r="F145" s="407">
        <v>85</v>
      </c>
      <c r="G145" s="407">
        <v>88</v>
      </c>
      <c r="H145" s="407">
        <v>90</v>
      </c>
      <c r="I145" s="407">
        <v>95</v>
      </c>
      <c r="J145" s="402">
        <v>82.11</v>
      </c>
      <c r="K145" s="402">
        <v>5</v>
      </c>
      <c r="L145" s="512">
        <v>8</v>
      </c>
      <c r="M145" s="412"/>
      <c r="N145" s="412" t="s">
        <v>715</v>
      </c>
      <c r="O145" s="412"/>
      <c r="P145" s="440" t="s">
        <v>857</v>
      </c>
    </row>
    <row r="146" spans="1:61" s="38" customFormat="1">
      <c r="A146" s="428">
        <v>32</v>
      </c>
      <c r="B146" s="429" t="s">
        <v>821</v>
      </c>
      <c r="C146" s="426"/>
      <c r="D146" s="430"/>
      <c r="E146" s="430"/>
      <c r="F146" s="430"/>
      <c r="G146" s="430"/>
      <c r="H146" s="430"/>
      <c r="I146" s="430"/>
      <c r="J146" s="414"/>
      <c r="K146" s="414"/>
      <c r="L146" s="423"/>
      <c r="M146" s="423"/>
      <c r="N146" s="423"/>
      <c r="O146" s="423"/>
      <c r="P146" s="426"/>
      <c r="R146" s="424"/>
      <c r="S146" s="424"/>
      <c r="T146" s="424"/>
      <c r="U146" s="424"/>
      <c r="V146" s="424"/>
      <c r="W146" s="424"/>
      <c r="X146" s="424"/>
      <c r="Y146" s="424"/>
      <c r="Z146" s="424"/>
      <c r="AA146" s="424"/>
      <c r="AB146" s="424"/>
      <c r="AC146" s="424"/>
      <c r="AD146" s="424"/>
      <c r="AE146" s="424"/>
      <c r="AF146" s="424"/>
      <c r="AG146" s="424"/>
      <c r="AH146" s="424"/>
      <c r="AI146" s="424"/>
      <c r="AJ146" s="424"/>
      <c r="AK146" s="424"/>
      <c r="AL146" s="424"/>
      <c r="AM146" s="424"/>
      <c r="AN146" s="424"/>
      <c r="AO146" s="424"/>
      <c r="AP146" s="424"/>
      <c r="AQ146" s="424"/>
      <c r="AR146" s="424"/>
      <c r="AS146" s="424"/>
      <c r="AT146" s="424"/>
      <c r="AU146" s="424"/>
      <c r="AV146" s="424"/>
      <c r="AW146" s="424"/>
      <c r="AX146" s="424"/>
      <c r="AY146" s="424"/>
      <c r="AZ146" s="424"/>
      <c r="BA146" s="424"/>
      <c r="BB146" s="424"/>
      <c r="BC146" s="424"/>
      <c r="BD146" s="424"/>
      <c r="BE146" s="424"/>
      <c r="BF146" s="424"/>
      <c r="BG146" s="424"/>
      <c r="BH146" s="424"/>
      <c r="BI146" s="424"/>
    </row>
    <row r="147" spans="1:61">
      <c r="B147" s="397"/>
      <c r="C147" s="425" t="s">
        <v>744</v>
      </c>
      <c r="D147" s="407">
        <v>4</v>
      </c>
      <c r="E147" s="407">
        <v>8</v>
      </c>
      <c r="F147" s="407">
        <v>12</v>
      </c>
      <c r="G147" s="407">
        <v>16</v>
      </c>
      <c r="H147" s="407">
        <v>20</v>
      </c>
      <c r="I147" s="407">
        <v>21</v>
      </c>
      <c r="J147" s="403" t="s">
        <v>854</v>
      </c>
      <c r="K147"/>
      <c r="L147" s="512">
        <v>5</v>
      </c>
      <c r="M147"/>
      <c r="N147"/>
      <c r="O147"/>
      <c r="P147" s="440" t="s">
        <v>861</v>
      </c>
    </row>
    <row r="148" spans="1:61" s="424" customFormat="1">
      <c r="A148" s="435"/>
      <c r="B148" s="420" t="s">
        <v>822</v>
      </c>
      <c r="C148" s="425" t="s">
        <v>50</v>
      </c>
      <c r="D148" s="407">
        <v>3</v>
      </c>
      <c r="E148" s="407">
        <v>3</v>
      </c>
      <c r="F148" s="407">
        <v>3</v>
      </c>
      <c r="G148" s="407">
        <v>3</v>
      </c>
      <c r="H148" s="407">
        <v>3</v>
      </c>
      <c r="I148" s="407">
        <v>3</v>
      </c>
      <c r="J148" s="403" t="s">
        <v>854</v>
      </c>
      <c r="K148"/>
      <c r="L148"/>
      <c r="M148"/>
      <c r="N148"/>
      <c r="O148"/>
      <c r="P148" s="440" t="s">
        <v>858</v>
      </c>
    </row>
    <row r="149" spans="1:61">
      <c r="B149" s="401" t="s">
        <v>823</v>
      </c>
      <c r="D149" s="407">
        <v>3</v>
      </c>
      <c r="E149" s="407">
        <v>3</v>
      </c>
      <c r="F149" s="407">
        <v>3</v>
      </c>
      <c r="G149" s="407">
        <v>3</v>
      </c>
      <c r="H149" s="407">
        <v>3</v>
      </c>
      <c r="I149" s="407">
        <v>3</v>
      </c>
      <c r="J149" s="403" t="s">
        <v>854</v>
      </c>
      <c r="K149"/>
      <c r="L149"/>
      <c r="M149"/>
      <c r="N149"/>
      <c r="O149"/>
      <c r="P149" s="440" t="s">
        <v>855</v>
      </c>
    </row>
    <row r="150" spans="1:61">
      <c r="B150" s="401" t="s">
        <v>824</v>
      </c>
      <c r="C150" s="425"/>
      <c r="D150" s="407">
        <v>3</v>
      </c>
      <c r="E150" s="407">
        <v>3</v>
      </c>
      <c r="F150" s="407">
        <v>3</v>
      </c>
      <c r="G150" s="407">
        <v>3</v>
      </c>
      <c r="H150" s="407">
        <v>3</v>
      </c>
      <c r="I150" s="407">
        <v>3</v>
      </c>
      <c r="J150" s="403" t="s">
        <v>1075</v>
      </c>
      <c r="K150"/>
      <c r="L150"/>
      <c r="M150"/>
      <c r="N150"/>
      <c r="O150"/>
      <c r="P150" s="440" t="s">
        <v>862</v>
      </c>
    </row>
    <row r="151" spans="1:61">
      <c r="B151" s="401" t="s">
        <v>825</v>
      </c>
      <c r="C151" s="425"/>
      <c r="D151" s="407">
        <v>3</v>
      </c>
      <c r="E151" s="407">
        <v>3</v>
      </c>
      <c r="F151" s="407">
        <v>3</v>
      </c>
      <c r="G151" s="407">
        <v>3</v>
      </c>
      <c r="H151" s="407">
        <v>3</v>
      </c>
      <c r="I151" s="407">
        <v>3</v>
      </c>
      <c r="J151" s="403" t="s">
        <v>854</v>
      </c>
      <c r="K151"/>
      <c r="L151"/>
      <c r="M151"/>
      <c r="N151"/>
      <c r="O151"/>
      <c r="P151" s="441"/>
    </row>
    <row r="152" spans="1:61" s="38" customFormat="1">
      <c r="A152" s="428">
        <v>33</v>
      </c>
      <c r="B152" s="429" t="s">
        <v>826</v>
      </c>
      <c r="C152" s="426"/>
      <c r="D152" s="430"/>
      <c r="E152" s="430"/>
      <c r="F152" s="430"/>
      <c r="G152" s="430"/>
      <c r="H152" s="430"/>
      <c r="I152" s="430"/>
      <c r="J152" s="414"/>
      <c r="K152" s="430"/>
      <c r="L152" s="423"/>
      <c r="M152" s="423"/>
      <c r="N152" s="423"/>
      <c r="O152" s="423"/>
      <c r="P152" s="426"/>
      <c r="R152" s="424"/>
      <c r="S152" s="424"/>
      <c r="T152" s="424"/>
      <c r="U152" s="424"/>
      <c r="V152" s="424"/>
      <c r="W152" s="424"/>
      <c r="X152" s="424"/>
      <c r="Y152" s="424"/>
      <c r="Z152" s="424"/>
      <c r="AA152" s="424"/>
      <c r="AB152" s="424"/>
      <c r="AC152" s="424"/>
      <c r="AD152" s="424"/>
      <c r="AE152" s="424"/>
      <c r="AF152" s="424"/>
      <c r="AG152" s="424"/>
      <c r="AH152" s="424"/>
      <c r="AI152" s="424"/>
      <c r="AJ152" s="424"/>
      <c r="AK152" s="424"/>
      <c r="AL152" s="424"/>
      <c r="AM152" s="424"/>
      <c r="AN152" s="424"/>
      <c r="AO152" s="424"/>
      <c r="AP152" s="424"/>
      <c r="AQ152" s="424"/>
      <c r="AR152" s="424"/>
      <c r="AS152" s="424"/>
      <c r="AT152" s="424"/>
      <c r="AU152" s="424"/>
      <c r="AV152" s="424"/>
      <c r="AW152" s="424"/>
      <c r="AX152" s="424"/>
      <c r="AY152" s="424"/>
      <c r="AZ152" s="424"/>
      <c r="BA152" s="424"/>
      <c r="BB152" s="424"/>
      <c r="BC152" s="424"/>
      <c r="BD152" s="424"/>
      <c r="BE152" s="424"/>
      <c r="BF152" s="424"/>
      <c r="BG152" s="424"/>
      <c r="BH152" s="424"/>
      <c r="BI152" s="424"/>
    </row>
    <row r="153" spans="1:61">
      <c r="B153" s="397"/>
      <c r="C153" s="425" t="s">
        <v>744</v>
      </c>
      <c r="D153" s="407">
        <v>4</v>
      </c>
      <c r="E153" s="407">
        <v>8</v>
      </c>
      <c r="F153" s="407">
        <v>12</v>
      </c>
      <c r="G153" s="407">
        <v>16</v>
      </c>
      <c r="H153" s="407">
        <v>20</v>
      </c>
      <c r="I153" s="407">
        <v>21</v>
      </c>
      <c r="J153" s="415">
        <v>10</v>
      </c>
      <c r="K153" s="402">
        <v>5</v>
      </c>
      <c r="L153" s="512">
        <v>4</v>
      </c>
      <c r="M153" s="412"/>
      <c r="N153" s="412" t="s">
        <v>715</v>
      </c>
      <c r="O153" s="412"/>
      <c r="P153" s="440" t="s">
        <v>857</v>
      </c>
    </row>
    <row r="154" spans="1:61" s="38" customFormat="1">
      <c r="A154" s="428">
        <v>34</v>
      </c>
      <c r="B154" s="429" t="s">
        <v>827</v>
      </c>
      <c r="C154" s="426"/>
      <c r="D154" s="430"/>
      <c r="E154" s="430"/>
      <c r="F154" s="430"/>
      <c r="G154" s="430"/>
      <c r="H154" s="430"/>
      <c r="I154" s="430"/>
      <c r="J154" s="414"/>
      <c r="K154" s="430"/>
      <c r="L154" s="423"/>
      <c r="M154" s="423"/>
      <c r="N154" s="423"/>
      <c r="O154" s="423"/>
      <c r="P154" s="426"/>
      <c r="R154" s="424"/>
      <c r="S154" s="424"/>
      <c r="T154" s="424"/>
      <c r="U154" s="424"/>
      <c r="V154" s="424"/>
      <c r="W154" s="424"/>
      <c r="X154" s="424"/>
      <c r="Y154" s="424"/>
      <c r="Z154" s="424"/>
      <c r="AA154" s="424"/>
      <c r="AB154" s="424"/>
      <c r="AC154" s="424"/>
      <c r="AD154" s="424"/>
      <c r="AE154" s="424"/>
      <c r="AF154" s="424"/>
      <c r="AG154" s="424"/>
      <c r="AH154" s="424"/>
      <c r="AI154" s="424"/>
      <c r="AJ154" s="424"/>
      <c r="AK154" s="424"/>
      <c r="AL154" s="424"/>
      <c r="AM154" s="424"/>
      <c r="AN154" s="424"/>
      <c r="AO154" s="424"/>
      <c r="AP154" s="424"/>
      <c r="AQ154" s="424"/>
      <c r="AR154" s="424"/>
      <c r="AS154" s="424"/>
      <c r="AT154" s="424"/>
      <c r="AU154" s="424"/>
      <c r="AV154" s="424"/>
      <c r="AW154" s="424"/>
      <c r="AX154" s="424"/>
      <c r="AY154" s="424"/>
      <c r="AZ154" s="424"/>
      <c r="BA154" s="424"/>
      <c r="BB154" s="424"/>
      <c r="BC154" s="424"/>
      <c r="BD154" s="424"/>
      <c r="BE154" s="424"/>
      <c r="BF154" s="424"/>
      <c r="BG154" s="424"/>
      <c r="BH154" s="424"/>
      <c r="BI154" s="424"/>
    </row>
    <row r="155" spans="1:61">
      <c r="B155" s="397"/>
      <c r="C155" s="425" t="s">
        <v>744</v>
      </c>
      <c r="D155" s="407">
        <v>80</v>
      </c>
      <c r="E155" s="407">
        <v>80</v>
      </c>
      <c r="F155" s="407">
        <v>85</v>
      </c>
      <c r="G155" s="407">
        <v>90</v>
      </c>
      <c r="H155" s="407">
        <v>90</v>
      </c>
      <c r="I155" s="407">
        <v>95</v>
      </c>
      <c r="J155" s="402">
        <v>71.28</v>
      </c>
      <c r="K155" s="402">
        <v>1.26</v>
      </c>
      <c r="L155" s="512">
        <v>3</v>
      </c>
      <c r="M155" s="412"/>
      <c r="N155" s="412"/>
      <c r="O155" s="412" t="s">
        <v>715</v>
      </c>
      <c r="P155" s="440" t="s">
        <v>653</v>
      </c>
    </row>
    <row r="156" spans="1:61" s="38" customFormat="1">
      <c r="A156" s="428">
        <v>35</v>
      </c>
      <c r="B156" s="429" t="s">
        <v>863</v>
      </c>
      <c r="C156" s="426"/>
      <c r="D156" s="430"/>
      <c r="E156" s="430"/>
      <c r="F156" s="430"/>
      <c r="G156" s="430"/>
      <c r="H156" s="430"/>
      <c r="I156" s="430"/>
      <c r="J156" s="414"/>
      <c r="K156" s="430"/>
      <c r="L156" s="423"/>
      <c r="M156" s="423"/>
      <c r="N156" s="423"/>
      <c r="O156" s="423"/>
      <c r="P156" s="426"/>
      <c r="R156" s="424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4"/>
      <c r="BC156" s="424"/>
      <c r="BD156" s="424"/>
      <c r="BE156" s="424"/>
      <c r="BF156" s="424"/>
      <c r="BG156" s="424"/>
      <c r="BH156" s="424"/>
      <c r="BI156" s="424"/>
    </row>
    <row r="157" spans="1:61">
      <c r="B157" s="397"/>
      <c r="C157" s="425" t="s">
        <v>744</v>
      </c>
      <c r="D157" s="407">
        <v>50</v>
      </c>
      <c r="E157" s="407">
        <v>55</v>
      </c>
      <c r="F157" s="407">
        <v>60</v>
      </c>
      <c r="G157" s="407">
        <v>65</v>
      </c>
      <c r="H157" s="407">
        <v>70</v>
      </c>
      <c r="I157" s="407">
        <v>75</v>
      </c>
      <c r="J157" s="402">
        <v>83.7</v>
      </c>
      <c r="K157" s="402">
        <v>5</v>
      </c>
      <c r="L157" s="512">
        <v>3</v>
      </c>
      <c r="M157" s="47"/>
      <c r="N157" s="412" t="s">
        <v>715</v>
      </c>
      <c r="O157" s="47"/>
      <c r="P157" s="440" t="s">
        <v>653</v>
      </c>
    </row>
    <row r="158" spans="1:61" s="38" customFormat="1">
      <c r="A158" s="428">
        <v>36</v>
      </c>
      <c r="B158" s="429" t="s">
        <v>829</v>
      </c>
      <c r="C158" s="426"/>
      <c r="D158" s="430"/>
      <c r="E158" s="430"/>
      <c r="F158" s="430"/>
      <c r="G158" s="430"/>
      <c r="H158" s="430"/>
      <c r="I158" s="430"/>
      <c r="J158" s="414"/>
      <c r="K158" s="430"/>
      <c r="L158" s="423"/>
      <c r="M158" s="423"/>
      <c r="N158" s="423"/>
      <c r="O158" s="423"/>
      <c r="P158" s="426"/>
      <c r="R158" s="424"/>
      <c r="S158" s="424"/>
      <c r="T158" s="424"/>
      <c r="U158" s="424"/>
      <c r="V158" s="424"/>
      <c r="W158" s="424"/>
      <c r="X158" s="424"/>
      <c r="Y158" s="424"/>
      <c r="Z158" s="424"/>
      <c r="AA158" s="424"/>
      <c r="AB158" s="424"/>
      <c r="AC158" s="424"/>
      <c r="AD158" s="424"/>
      <c r="AE158" s="424"/>
      <c r="AF158" s="424"/>
      <c r="AG158" s="424"/>
      <c r="AH158" s="424"/>
      <c r="AI158" s="424"/>
      <c r="AJ158" s="424"/>
      <c r="AK158" s="424"/>
      <c r="AL158" s="424"/>
      <c r="AM158" s="424"/>
      <c r="AN158" s="424"/>
      <c r="AO158" s="424"/>
      <c r="AP158" s="424"/>
      <c r="AQ158" s="424"/>
      <c r="AR158" s="424"/>
      <c r="AS158" s="424"/>
      <c r="AT158" s="424"/>
      <c r="AU158" s="424"/>
      <c r="AV158" s="424"/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</row>
    <row r="159" spans="1:61">
      <c r="B159" s="421" t="s">
        <v>3</v>
      </c>
      <c r="C159" s="425" t="s">
        <v>708</v>
      </c>
      <c r="D159" s="407">
        <v>100</v>
      </c>
      <c r="E159" s="407">
        <v>100</v>
      </c>
      <c r="F159" s="407">
        <v>100</v>
      </c>
      <c r="G159" s="407">
        <v>100</v>
      </c>
      <c r="H159" s="407">
        <v>100</v>
      </c>
      <c r="I159" s="407">
        <v>100</v>
      </c>
      <c r="J159" s="402">
        <v>40</v>
      </c>
      <c r="K159" s="402">
        <v>0</v>
      </c>
      <c r="L159" s="513">
        <v>10</v>
      </c>
      <c r="M159" s="412"/>
      <c r="N159" s="47"/>
      <c r="O159" s="412" t="s">
        <v>715</v>
      </c>
      <c r="P159" s="440" t="s">
        <v>864</v>
      </c>
    </row>
    <row r="160" spans="1:61">
      <c r="B160" s="421" t="s">
        <v>828</v>
      </c>
      <c r="C160" s="425" t="s">
        <v>708</v>
      </c>
      <c r="D160" s="407">
        <v>70</v>
      </c>
      <c r="E160" s="407">
        <v>75</v>
      </c>
      <c r="F160" s="407">
        <v>80</v>
      </c>
      <c r="G160" s="407">
        <v>85</v>
      </c>
      <c r="H160" s="407">
        <v>90</v>
      </c>
      <c r="I160" s="407">
        <v>95</v>
      </c>
      <c r="J160" s="402">
        <v>44.83</v>
      </c>
      <c r="K160" s="402">
        <v>0</v>
      </c>
      <c r="L160" s="514"/>
      <c r="M160" s="412"/>
      <c r="N160" s="47"/>
      <c r="O160" s="412" t="s">
        <v>715</v>
      </c>
      <c r="P160" s="438"/>
    </row>
    <row r="161" spans="1:61" s="38" customFormat="1">
      <c r="A161" s="428">
        <v>37</v>
      </c>
      <c r="B161" s="429" t="s">
        <v>830</v>
      </c>
      <c r="C161" s="426"/>
      <c r="D161" s="430"/>
      <c r="E161" s="430"/>
      <c r="F161" s="430"/>
      <c r="G161" s="430"/>
      <c r="H161" s="430"/>
      <c r="I161" s="430"/>
      <c r="J161" s="414"/>
      <c r="K161" s="430"/>
      <c r="L161" s="423"/>
      <c r="M161" s="423"/>
      <c r="N161" s="423"/>
      <c r="O161" s="423"/>
      <c r="P161" s="426"/>
      <c r="R161" s="424"/>
      <c r="S161" s="424"/>
      <c r="T161" s="424"/>
      <c r="U161" s="424"/>
      <c r="V161" s="424"/>
      <c r="W161" s="424"/>
      <c r="X161" s="424"/>
      <c r="Y161" s="424"/>
      <c r="Z161" s="424"/>
      <c r="AA161" s="424"/>
      <c r="AB161" s="424"/>
      <c r="AC161" s="424"/>
      <c r="AD161" s="424"/>
      <c r="AE161" s="424"/>
      <c r="AF161" s="424"/>
      <c r="AG161" s="424"/>
      <c r="AH161" s="424"/>
      <c r="AI161" s="424"/>
      <c r="AJ161" s="424"/>
      <c r="AK161" s="424"/>
      <c r="AL161" s="424"/>
      <c r="AM161" s="424"/>
      <c r="AN161" s="424"/>
      <c r="AO161" s="424"/>
      <c r="AP161" s="424"/>
      <c r="AQ161" s="424"/>
      <c r="AR161" s="424"/>
      <c r="AS161" s="424"/>
      <c r="AT161" s="424"/>
      <c r="AU161" s="424"/>
      <c r="AV161" s="424"/>
      <c r="AW161" s="424"/>
      <c r="AX161" s="424"/>
      <c r="AY161" s="424"/>
      <c r="AZ161" s="424"/>
      <c r="BA161" s="424"/>
      <c r="BB161" s="424"/>
      <c r="BC161" s="424"/>
      <c r="BD161" s="424"/>
      <c r="BE161" s="424"/>
      <c r="BF161" s="424"/>
      <c r="BG161" s="424"/>
      <c r="BH161" s="424"/>
      <c r="BI161" s="424"/>
    </row>
    <row r="162" spans="1:61" s="38" customFormat="1">
      <c r="A162" s="435"/>
      <c r="B162" s="397"/>
      <c r="C162" s="425" t="s">
        <v>708</v>
      </c>
      <c r="D162" s="407">
        <v>90</v>
      </c>
      <c r="E162" s="407">
        <v>90</v>
      </c>
      <c r="F162" s="407">
        <v>90</v>
      </c>
      <c r="G162" s="407">
        <v>95</v>
      </c>
      <c r="H162" s="407">
        <v>95</v>
      </c>
      <c r="I162" s="407">
        <v>100</v>
      </c>
      <c r="J162" s="443">
        <v>100</v>
      </c>
      <c r="K162" s="402">
        <v>5</v>
      </c>
      <c r="L162" s="412"/>
      <c r="M162" s="47"/>
      <c r="N162" s="412" t="s">
        <v>715</v>
      </c>
      <c r="O162" s="47"/>
      <c r="P162" s="440" t="s">
        <v>662</v>
      </c>
      <c r="R162" s="424"/>
      <c r="S162" s="424"/>
      <c r="T162" s="424"/>
      <c r="U162" s="424"/>
      <c r="V162" s="424"/>
      <c r="W162" s="424"/>
      <c r="X162" s="424"/>
      <c r="Y162" s="424"/>
      <c r="Z162" s="424"/>
      <c r="AA162" s="424"/>
      <c r="AB162" s="424"/>
      <c r="AC162" s="424"/>
      <c r="AD162" s="424"/>
      <c r="AE162" s="424"/>
      <c r="AF162" s="424"/>
      <c r="AG162" s="424"/>
      <c r="AH162" s="424"/>
      <c r="AI162" s="424"/>
      <c r="AJ162" s="424"/>
      <c r="AK162" s="424"/>
      <c r="AL162" s="424"/>
      <c r="AM162" s="424"/>
      <c r="AN162" s="424"/>
      <c r="AO162" s="424"/>
      <c r="AP162" s="424"/>
      <c r="AQ162" s="424"/>
      <c r="AR162" s="424"/>
      <c r="AS162" s="424"/>
      <c r="AT162" s="424"/>
      <c r="AU162" s="424"/>
      <c r="AV162" s="424"/>
      <c r="AW162" s="424"/>
      <c r="AX162" s="424"/>
      <c r="AY162" s="424"/>
      <c r="AZ162" s="424"/>
      <c r="BA162" s="424"/>
      <c r="BB162" s="424"/>
      <c r="BC162" s="424"/>
      <c r="BD162" s="424"/>
      <c r="BE162" s="424"/>
      <c r="BF162" s="424"/>
      <c r="BG162" s="424"/>
      <c r="BH162" s="424"/>
      <c r="BI162" s="424"/>
    </row>
    <row r="163" spans="1:61" s="424" customFormat="1">
      <c r="A163" s="435"/>
      <c r="B163" s="442" t="s">
        <v>831</v>
      </c>
      <c r="C163" s="425" t="s">
        <v>708</v>
      </c>
      <c r="D163" s="407"/>
      <c r="E163" s="407"/>
      <c r="F163" s="407"/>
      <c r="G163" s="407"/>
      <c r="H163" s="407"/>
      <c r="I163" s="407"/>
      <c r="J163" s="402">
        <v>10.77</v>
      </c>
      <c r="K163" s="436"/>
      <c r="L163" s="412"/>
      <c r="N163" s="412"/>
      <c r="P163" s="440" t="s">
        <v>855</v>
      </c>
    </row>
    <row r="164" spans="1:61" s="38" customFormat="1">
      <c r="A164" s="428">
        <v>38</v>
      </c>
      <c r="B164" s="429" t="s">
        <v>832</v>
      </c>
      <c r="C164" s="426"/>
      <c r="D164" s="430"/>
      <c r="E164" s="430"/>
      <c r="F164" s="430"/>
      <c r="G164" s="430"/>
      <c r="H164" s="430"/>
      <c r="I164" s="430"/>
      <c r="J164" s="414"/>
      <c r="K164" s="430"/>
      <c r="L164" s="423"/>
      <c r="M164" s="423"/>
      <c r="N164" s="423"/>
      <c r="O164" s="423"/>
      <c r="P164" s="426"/>
      <c r="R164" s="424"/>
      <c r="S164" s="424"/>
      <c r="T164" s="424"/>
      <c r="U164" s="424"/>
      <c r="V164" s="424"/>
      <c r="W164" s="424"/>
      <c r="X164" s="424"/>
      <c r="Y164" s="424"/>
      <c r="Z164" s="424"/>
      <c r="AA164" s="424"/>
      <c r="AB164" s="424"/>
      <c r="AC164" s="424"/>
      <c r="AD164" s="424"/>
      <c r="AE164" s="424"/>
      <c r="AF164" s="424"/>
      <c r="AG164" s="424"/>
      <c r="AH164" s="424"/>
      <c r="AI164" s="424"/>
      <c r="AJ164" s="424"/>
      <c r="AK164" s="424"/>
      <c r="AL164" s="424"/>
      <c r="AM164" s="424"/>
      <c r="AN164" s="424"/>
      <c r="AO164" s="424"/>
      <c r="AP164" s="424"/>
      <c r="AQ164" s="424"/>
      <c r="AR164" s="424"/>
      <c r="AS164" s="424"/>
      <c r="AT164" s="424"/>
      <c r="AU164" s="424"/>
      <c r="AV164" s="424"/>
      <c r="AW164" s="424"/>
      <c r="AX164" s="424"/>
      <c r="AY164" s="424"/>
      <c r="AZ164" s="424"/>
      <c r="BA164" s="424"/>
      <c r="BB164" s="424"/>
      <c r="BC164" s="424"/>
      <c r="BD164" s="424"/>
      <c r="BE164" s="424"/>
      <c r="BF164" s="424"/>
      <c r="BG164" s="424"/>
      <c r="BH164" s="424"/>
      <c r="BI164" s="424"/>
    </row>
    <row r="165" spans="1:61" s="38" customFormat="1">
      <c r="A165" s="435"/>
      <c r="B165" s="397"/>
      <c r="C165" s="425" t="s">
        <v>708</v>
      </c>
      <c r="D165" s="407">
        <v>15</v>
      </c>
      <c r="E165" s="407">
        <v>20</v>
      </c>
      <c r="F165" s="407">
        <v>30</v>
      </c>
      <c r="G165" s="407">
        <v>40</v>
      </c>
      <c r="H165" s="407">
        <v>50</v>
      </c>
      <c r="I165" s="407">
        <v>60</v>
      </c>
      <c r="J165" s="402">
        <v>17.78</v>
      </c>
      <c r="K165" s="402">
        <v>3.55</v>
      </c>
      <c r="L165" s="512">
        <v>3</v>
      </c>
      <c r="M165" s="47"/>
      <c r="N165" s="412" t="s">
        <v>715</v>
      </c>
      <c r="O165" s="47"/>
      <c r="P165" s="440" t="s">
        <v>648</v>
      </c>
      <c r="R165" s="424"/>
      <c r="S165" s="424"/>
      <c r="T165" s="424"/>
      <c r="U165" s="424"/>
      <c r="V165" s="424"/>
      <c r="W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424"/>
      <c r="BC165" s="424"/>
      <c r="BD165" s="424"/>
      <c r="BE165" s="424"/>
      <c r="BF165" s="424"/>
      <c r="BG165" s="424"/>
      <c r="BH165" s="424"/>
      <c r="BI165" s="424"/>
    </row>
    <row r="166" spans="1:61" s="38" customFormat="1">
      <c r="A166" s="428">
        <v>39</v>
      </c>
      <c r="B166" s="429" t="s">
        <v>833</v>
      </c>
      <c r="C166" s="426"/>
      <c r="D166" s="430"/>
      <c r="E166" s="430"/>
      <c r="F166" s="430"/>
      <c r="G166" s="430"/>
      <c r="H166" s="430"/>
      <c r="I166" s="430"/>
      <c r="J166" s="414"/>
      <c r="K166" s="430"/>
      <c r="L166" s="423"/>
      <c r="M166" s="423"/>
      <c r="N166" s="423"/>
      <c r="O166" s="423"/>
      <c r="P166" s="426"/>
      <c r="R166" s="424"/>
      <c r="S166" s="424"/>
      <c r="T166" s="424"/>
      <c r="U166" s="424"/>
      <c r="V166" s="424"/>
      <c r="W166" s="424"/>
      <c r="X166" s="424"/>
      <c r="Y166" s="424"/>
      <c r="Z166" s="424"/>
      <c r="AA166" s="424"/>
      <c r="AB166" s="424"/>
      <c r="AC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B166" s="424"/>
      <c r="BC166" s="424"/>
      <c r="BD166" s="424"/>
      <c r="BE166" s="424"/>
      <c r="BF166" s="424"/>
      <c r="BG166" s="424"/>
      <c r="BH166" s="424"/>
      <c r="BI166" s="424"/>
    </row>
    <row r="167" spans="1:61" s="38" customFormat="1">
      <c r="A167" s="435"/>
      <c r="B167" s="397"/>
      <c r="C167" s="425" t="s">
        <v>708</v>
      </c>
      <c r="D167" s="405">
        <v>47.5</v>
      </c>
      <c r="E167" s="405">
        <v>50</v>
      </c>
      <c r="F167" s="405">
        <v>52.5</v>
      </c>
      <c r="G167" s="405">
        <v>55</v>
      </c>
      <c r="H167" s="405">
        <v>57.5</v>
      </c>
      <c r="I167" s="405">
        <v>60</v>
      </c>
      <c r="J167" s="402">
        <v>52.01</v>
      </c>
      <c r="K167" s="402">
        <v>5</v>
      </c>
      <c r="L167" s="512">
        <v>1</v>
      </c>
      <c r="M167" s="47"/>
      <c r="N167" s="412" t="s">
        <v>715</v>
      </c>
      <c r="O167" s="47"/>
      <c r="P167" s="440" t="s">
        <v>647</v>
      </c>
      <c r="R167" s="424"/>
      <c r="S167" s="424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424"/>
      <c r="AN167" s="424"/>
      <c r="AO167" s="424"/>
      <c r="AP167" s="424"/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B167" s="424"/>
      <c r="BC167" s="424"/>
      <c r="BD167" s="424"/>
      <c r="BE167" s="424"/>
      <c r="BF167" s="424"/>
      <c r="BG167" s="424"/>
      <c r="BH167" s="424"/>
      <c r="BI167" s="424"/>
    </row>
    <row r="168" spans="1:61" s="38" customFormat="1">
      <c r="A168" s="428">
        <v>40</v>
      </c>
      <c r="B168" s="429" t="s">
        <v>834</v>
      </c>
      <c r="C168" s="426"/>
      <c r="D168" s="430"/>
      <c r="E168" s="430"/>
      <c r="F168" s="430"/>
      <c r="G168" s="430"/>
      <c r="H168" s="430"/>
      <c r="I168" s="430"/>
      <c r="J168" s="414"/>
      <c r="K168" s="430"/>
      <c r="L168" s="423"/>
      <c r="M168" s="423"/>
      <c r="N168" s="423"/>
      <c r="O168" s="423"/>
      <c r="P168" s="426"/>
      <c r="R168" s="424"/>
      <c r="S168" s="424"/>
      <c r="T168" s="424"/>
      <c r="U168" s="424"/>
      <c r="V168" s="424"/>
      <c r="W168" s="424"/>
      <c r="X168" s="424"/>
      <c r="Y168" s="424"/>
      <c r="Z168" s="424"/>
      <c r="AA168" s="424"/>
      <c r="AB168" s="424"/>
      <c r="AC168" s="424"/>
      <c r="AD168" s="424"/>
      <c r="AE168" s="424"/>
      <c r="AF168" s="424"/>
      <c r="AG168" s="424"/>
      <c r="AH168" s="424"/>
      <c r="AI168" s="424"/>
      <c r="AJ168" s="424"/>
      <c r="AK168" s="424"/>
      <c r="AL168" s="424"/>
      <c r="AM168" s="424"/>
      <c r="AN168" s="424"/>
      <c r="AO168" s="424"/>
      <c r="AP168" s="424"/>
      <c r="AQ168" s="424"/>
      <c r="AR168" s="424"/>
      <c r="AS168" s="424"/>
      <c r="AT168" s="424"/>
      <c r="AU168" s="424"/>
      <c r="AV168" s="424"/>
      <c r="AW168" s="424"/>
      <c r="AX168" s="424"/>
      <c r="AY168" s="424"/>
      <c r="AZ168" s="424"/>
      <c r="BA168" s="424"/>
      <c r="BB168" s="424"/>
      <c r="BC168" s="424"/>
      <c r="BD168" s="424"/>
      <c r="BE168" s="424"/>
      <c r="BF168" s="424"/>
      <c r="BG168" s="424"/>
      <c r="BH168" s="424"/>
      <c r="BI168" s="424"/>
    </row>
    <row r="169" spans="1:61" s="38" customFormat="1">
      <c r="A169" s="435"/>
      <c r="B169" s="397"/>
      <c r="C169" s="425" t="s">
        <v>708</v>
      </c>
      <c r="D169" s="405">
        <v>20</v>
      </c>
      <c r="E169" s="405">
        <v>19</v>
      </c>
      <c r="F169" s="405">
        <v>18</v>
      </c>
      <c r="G169" s="405">
        <v>17</v>
      </c>
      <c r="H169" s="405">
        <v>16</v>
      </c>
      <c r="I169" s="405">
        <v>15</v>
      </c>
      <c r="J169" s="402">
        <v>21.25</v>
      </c>
      <c r="K169" s="402">
        <v>1.75</v>
      </c>
      <c r="L169" s="512">
        <v>2</v>
      </c>
      <c r="M169" s="412"/>
      <c r="O169" s="412" t="s">
        <v>715</v>
      </c>
      <c r="P169" s="440" t="s">
        <v>647</v>
      </c>
      <c r="R169" s="424"/>
      <c r="S169" s="424"/>
      <c r="T169" s="424"/>
      <c r="U169" s="424"/>
      <c r="V169" s="424"/>
      <c r="W169" s="424"/>
      <c r="X169" s="424"/>
      <c r="Y169" s="424"/>
      <c r="Z169" s="424"/>
      <c r="AA169" s="424"/>
      <c r="AB169" s="424"/>
      <c r="AC169" s="424"/>
      <c r="AD169" s="424"/>
      <c r="AE169" s="424"/>
      <c r="AF169" s="424"/>
      <c r="AG169" s="424"/>
      <c r="AH169" s="424"/>
      <c r="AI169" s="424"/>
      <c r="AJ169" s="424"/>
      <c r="AK169" s="424"/>
      <c r="AL169" s="424"/>
      <c r="AM169" s="424"/>
      <c r="AN169" s="424"/>
      <c r="AO169" s="424"/>
      <c r="AP169" s="424"/>
      <c r="AQ169" s="424"/>
      <c r="AR169" s="424"/>
      <c r="AS169" s="424"/>
      <c r="AT169" s="424"/>
      <c r="AU169" s="424"/>
      <c r="AV169" s="424"/>
      <c r="AW169" s="424"/>
      <c r="AX169" s="424"/>
      <c r="AY169" s="424"/>
      <c r="AZ169" s="424"/>
      <c r="BA169" s="424"/>
      <c r="BB169" s="424"/>
      <c r="BC169" s="424"/>
      <c r="BD169" s="424"/>
      <c r="BE169" s="424"/>
      <c r="BF169" s="424"/>
      <c r="BG169" s="424"/>
      <c r="BH169" s="424"/>
      <c r="BI169" s="424"/>
    </row>
    <row r="170" spans="1:61" s="38" customFormat="1">
      <c r="A170" s="428">
        <v>41</v>
      </c>
      <c r="B170" s="429" t="s">
        <v>835</v>
      </c>
      <c r="C170" s="426"/>
      <c r="D170" s="430"/>
      <c r="E170" s="430"/>
      <c r="F170" s="430"/>
      <c r="G170" s="430"/>
      <c r="H170" s="430"/>
      <c r="I170" s="430"/>
      <c r="J170" s="414"/>
      <c r="K170" s="430"/>
      <c r="L170" s="423"/>
      <c r="M170" s="423"/>
      <c r="N170" s="423"/>
      <c r="O170" s="423"/>
      <c r="P170" s="426"/>
      <c r="R170" s="424"/>
      <c r="S170" s="424"/>
      <c r="T170" s="424"/>
      <c r="U170" s="424"/>
      <c r="V170" s="424"/>
      <c r="W170" s="424"/>
      <c r="X170" s="424"/>
      <c r="Y170" s="424"/>
      <c r="Z170" s="424"/>
      <c r="AA170" s="424"/>
      <c r="AB170" s="424"/>
      <c r="AC170" s="424"/>
      <c r="AD170" s="424"/>
      <c r="AE170" s="424"/>
      <c r="AF170" s="424"/>
      <c r="AG170" s="424"/>
      <c r="AH170" s="424"/>
      <c r="AI170" s="424"/>
      <c r="AJ170" s="424"/>
      <c r="AK170" s="424"/>
      <c r="AL170" s="424"/>
      <c r="AM170" s="424"/>
      <c r="AN170" s="424"/>
      <c r="AO170" s="424"/>
      <c r="AP170" s="424"/>
      <c r="AQ170" s="424"/>
      <c r="AR170" s="424"/>
      <c r="AS170" s="424"/>
      <c r="AT170" s="424"/>
      <c r="AU170" s="424"/>
      <c r="AV170" s="424"/>
      <c r="AW170" s="424"/>
      <c r="AX170" s="424"/>
      <c r="AY170" s="424"/>
      <c r="AZ170" s="424"/>
      <c r="BA170" s="424"/>
      <c r="BB170" s="424"/>
      <c r="BC170" s="424"/>
      <c r="BD170" s="424"/>
      <c r="BE170" s="424"/>
      <c r="BF170" s="424"/>
      <c r="BG170" s="424"/>
      <c r="BH170" s="424"/>
      <c r="BI170" s="424"/>
    </row>
    <row r="171" spans="1:61" s="38" customFormat="1">
      <c r="A171" s="435"/>
      <c r="B171" s="397"/>
      <c r="C171" s="425" t="s">
        <v>708</v>
      </c>
      <c r="D171" s="407">
        <v>70</v>
      </c>
      <c r="E171" s="407">
        <v>75</v>
      </c>
      <c r="F171" s="407">
        <v>80</v>
      </c>
      <c r="G171" s="407">
        <v>85</v>
      </c>
      <c r="H171" s="407">
        <v>90</v>
      </c>
      <c r="I171" s="407">
        <v>95</v>
      </c>
      <c r="J171" s="402">
        <v>88.8</v>
      </c>
      <c r="K171" s="402">
        <v>5</v>
      </c>
      <c r="L171" s="512">
        <v>1</v>
      </c>
      <c r="N171" s="412" t="s">
        <v>715</v>
      </c>
      <c r="P171" s="440" t="s">
        <v>858</v>
      </c>
      <c r="R171" s="424"/>
      <c r="S171" s="424"/>
      <c r="T171" s="424"/>
      <c r="U171" s="424"/>
      <c r="V171" s="424"/>
      <c r="W171" s="424"/>
      <c r="X171" s="424"/>
      <c r="Y171" s="424"/>
      <c r="Z171" s="424"/>
      <c r="AA171" s="424"/>
      <c r="AB171" s="424"/>
      <c r="AC171" s="424"/>
      <c r="AD171" s="424"/>
      <c r="AE171" s="424"/>
      <c r="AF171" s="424"/>
      <c r="AG171" s="424"/>
      <c r="AH171" s="424"/>
      <c r="AI171" s="424"/>
      <c r="AJ171" s="424"/>
      <c r="AK171" s="424"/>
      <c r="AL171" s="424"/>
      <c r="AM171" s="424"/>
      <c r="AN171" s="424"/>
      <c r="AO171" s="424"/>
      <c r="AP171" s="424"/>
      <c r="AQ171" s="424"/>
      <c r="AR171" s="424"/>
      <c r="AS171" s="424"/>
      <c r="AT171" s="424"/>
      <c r="AU171" s="424"/>
      <c r="AV171" s="424"/>
      <c r="AW171" s="424"/>
      <c r="AX171" s="424"/>
      <c r="AY171" s="424"/>
      <c r="AZ171" s="424"/>
      <c r="BA171" s="424"/>
      <c r="BB171" s="424"/>
      <c r="BC171" s="424"/>
      <c r="BD171" s="424"/>
      <c r="BE171" s="424"/>
      <c r="BF171" s="424"/>
      <c r="BG171" s="424"/>
      <c r="BH171" s="424"/>
      <c r="BI171" s="424"/>
    </row>
    <row r="172" spans="1:61" s="38" customFormat="1">
      <c r="A172" s="428">
        <v>42</v>
      </c>
      <c r="B172" s="429" t="s">
        <v>836</v>
      </c>
      <c r="C172" s="426"/>
      <c r="D172" s="430"/>
      <c r="E172" s="430"/>
      <c r="F172" s="430"/>
      <c r="G172" s="430"/>
      <c r="H172" s="430"/>
      <c r="I172" s="430"/>
      <c r="J172" s="414"/>
      <c r="K172" s="430"/>
      <c r="L172" s="423"/>
      <c r="M172" s="423"/>
      <c r="N172" s="423"/>
      <c r="O172" s="423"/>
      <c r="P172" s="426"/>
      <c r="R172" s="424"/>
      <c r="S172" s="424"/>
      <c r="T172" s="424"/>
      <c r="U172" s="424"/>
      <c r="V172" s="424"/>
      <c r="W172" s="424"/>
      <c r="X172" s="424"/>
      <c r="Y172" s="424"/>
      <c r="Z172" s="424"/>
      <c r="AA172" s="424"/>
      <c r="AB172" s="424"/>
      <c r="AC172" s="424"/>
      <c r="AD172" s="424"/>
      <c r="AE172" s="424"/>
      <c r="AF172" s="424"/>
      <c r="AG172" s="424"/>
      <c r="AH172" s="424"/>
      <c r="AI172" s="424"/>
      <c r="AJ172" s="424"/>
      <c r="AK172" s="424"/>
      <c r="AL172" s="424"/>
      <c r="AM172" s="424"/>
      <c r="AN172" s="424"/>
      <c r="AO172" s="424"/>
      <c r="AP172" s="424"/>
      <c r="AQ172" s="424"/>
      <c r="AR172" s="424"/>
      <c r="AS172" s="424"/>
      <c r="AT172" s="424"/>
      <c r="AU172" s="424"/>
      <c r="AV172" s="424"/>
      <c r="AW172" s="424"/>
      <c r="AX172" s="424"/>
      <c r="AY172" s="424"/>
      <c r="AZ172" s="424"/>
      <c r="BA172" s="424"/>
      <c r="BB172" s="424"/>
      <c r="BC172" s="424"/>
      <c r="BD172" s="424"/>
      <c r="BE172" s="424"/>
      <c r="BF172" s="424"/>
      <c r="BG172" s="424"/>
      <c r="BH172" s="424"/>
      <c r="BI172" s="424"/>
    </row>
    <row r="173" spans="1:61" s="38" customFormat="1">
      <c r="A173" s="435"/>
      <c r="B173" s="397"/>
      <c r="C173" s="425" t="s">
        <v>708</v>
      </c>
      <c r="D173" s="407">
        <v>50</v>
      </c>
      <c r="E173" s="407">
        <v>60</v>
      </c>
      <c r="F173" s="407">
        <v>70</v>
      </c>
      <c r="G173" s="407">
        <v>80</v>
      </c>
      <c r="H173" s="407">
        <v>90</v>
      </c>
      <c r="I173" s="407">
        <v>100</v>
      </c>
      <c r="J173" s="402">
        <v>75</v>
      </c>
      <c r="K173" s="402">
        <v>5</v>
      </c>
      <c r="L173" s="512">
        <v>2</v>
      </c>
      <c r="N173" s="412" t="s">
        <v>715</v>
      </c>
      <c r="P173" s="440" t="s">
        <v>865</v>
      </c>
      <c r="R173" s="424"/>
      <c r="S173" s="424"/>
      <c r="T173" s="424"/>
      <c r="U173" s="424"/>
      <c r="V173" s="424"/>
      <c r="W173" s="424"/>
      <c r="X173" s="424"/>
      <c r="Y173" s="424"/>
      <c r="Z173" s="424"/>
      <c r="AA173" s="424"/>
      <c r="AB173" s="424"/>
      <c r="AC173" s="424"/>
      <c r="AD173" s="424"/>
      <c r="AE173" s="424"/>
      <c r="AF173" s="424"/>
      <c r="AG173" s="424"/>
      <c r="AH173" s="424"/>
      <c r="AI173" s="424"/>
      <c r="AJ173" s="424"/>
      <c r="AK173" s="424"/>
      <c r="AL173" s="424"/>
      <c r="AM173" s="424"/>
      <c r="AN173" s="424"/>
      <c r="AO173" s="424"/>
      <c r="AP173" s="424"/>
      <c r="AQ173" s="424"/>
      <c r="AR173" s="424"/>
      <c r="AS173" s="424"/>
      <c r="AT173" s="424"/>
      <c r="AU173" s="424"/>
      <c r="AV173" s="424"/>
      <c r="AW173" s="424"/>
      <c r="AX173" s="424"/>
      <c r="AY173" s="424"/>
      <c r="AZ173" s="424"/>
      <c r="BA173" s="424"/>
      <c r="BB173" s="424"/>
      <c r="BC173" s="424"/>
      <c r="BD173" s="424"/>
      <c r="BE173" s="424"/>
      <c r="BF173" s="424"/>
      <c r="BG173" s="424"/>
      <c r="BH173" s="424"/>
      <c r="BI173" s="424"/>
    </row>
    <row r="174" spans="1:61" s="38" customFormat="1">
      <c r="A174" s="428">
        <v>43</v>
      </c>
      <c r="B174" s="429" t="s">
        <v>837</v>
      </c>
      <c r="C174" s="426"/>
      <c r="D174" s="430"/>
      <c r="E174" s="430"/>
      <c r="F174" s="430"/>
      <c r="G174" s="430"/>
      <c r="H174" s="430"/>
      <c r="I174" s="430"/>
      <c r="J174" s="414"/>
      <c r="K174" s="430"/>
      <c r="L174" s="423"/>
      <c r="M174" s="423"/>
      <c r="N174" s="423"/>
      <c r="O174" s="423"/>
      <c r="P174" s="426"/>
      <c r="R174" s="424"/>
      <c r="S174" s="424"/>
      <c r="T174" s="424"/>
      <c r="U174" s="424"/>
      <c r="V174" s="424"/>
      <c r="W174" s="424"/>
      <c r="X174" s="424"/>
      <c r="Y174" s="424"/>
      <c r="Z174" s="424"/>
      <c r="AA174" s="424"/>
      <c r="AB174" s="424"/>
      <c r="AC174" s="424"/>
      <c r="AD174" s="424"/>
      <c r="AE174" s="424"/>
      <c r="AF174" s="424"/>
      <c r="AG174" s="424"/>
      <c r="AH174" s="424"/>
      <c r="AI174" s="424"/>
      <c r="AJ174" s="424"/>
      <c r="AK174" s="424"/>
      <c r="AL174" s="424"/>
      <c r="AM174" s="424"/>
      <c r="AN174" s="424"/>
      <c r="AO174" s="424"/>
      <c r="AP174" s="424"/>
      <c r="AQ174" s="424"/>
      <c r="AR174" s="424"/>
      <c r="AS174" s="424"/>
      <c r="AT174" s="424"/>
      <c r="AU174" s="424"/>
      <c r="AV174" s="424"/>
      <c r="AW174" s="424"/>
      <c r="AX174" s="424"/>
      <c r="AY174" s="424"/>
      <c r="AZ174" s="424"/>
      <c r="BA174" s="424"/>
      <c r="BB174" s="424"/>
      <c r="BC174" s="424"/>
      <c r="BD174" s="424"/>
      <c r="BE174" s="424"/>
      <c r="BF174" s="424"/>
      <c r="BG174" s="424"/>
      <c r="BH174" s="424"/>
      <c r="BI174" s="424"/>
    </row>
    <row r="175" spans="1:61" s="38" customFormat="1">
      <c r="A175" s="435"/>
      <c r="B175" s="397"/>
      <c r="C175" s="425" t="s">
        <v>708</v>
      </c>
      <c r="D175" s="407">
        <v>50</v>
      </c>
      <c r="E175" s="407">
        <v>60</v>
      </c>
      <c r="F175" s="407">
        <v>70</v>
      </c>
      <c r="G175" s="407">
        <v>80</v>
      </c>
      <c r="H175" s="407">
        <v>90</v>
      </c>
      <c r="I175" s="407">
        <v>100</v>
      </c>
      <c r="J175" s="402">
        <v>62.07</v>
      </c>
      <c r="K175" s="402">
        <v>5</v>
      </c>
      <c r="L175" s="512">
        <v>1</v>
      </c>
      <c r="N175" s="412" t="s">
        <v>715</v>
      </c>
      <c r="P175" s="440" t="s">
        <v>865</v>
      </c>
      <c r="R175" s="424"/>
      <c r="S175" s="424"/>
      <c r="T175" s="424"/>
      <c r="U175" s="424"/>
      <c r="V175" s="424"/>
      <c r="W175" s="424"/>
      <c r="X175" s="424"/>
      <c r="Y175" s="424"/>
      <c r="Z175" s="424"/>
      <c r="AA175" s="424"/>
      <c r="AB175" s="424"/>
      <c r="AC175" s="424"/>
      <c r="AD175" s="424"/>
      <c r="AE175" s="424"/>
      <c r="AF175" s="424"/>
      <c r="AG175" s="424"/>
      <c r="AH175" s="424"/>
      <c r="AI175" s="424"/>
      <c r="AJ175" s="424"/>
      <c r="AK175" s="424"/>
      <c r="AL175" s="424"/>
      <c r="AM175" s="424"/>
      <c r="AN175" s="424"/>
      <c r="AO175" s="424"/>
      <c r="AP175" s="424"/>
      <c r="AQ175" s="424"/>
      <c r="AR175" s="424"/>
      <c r="AS175" s="424"/>
      <c r="AT175" s="424"/>
      <c r="AU175" s="424"/>
      <c r="AV175" s="424"/>
      <c r="AW175" s="424"/>
      <c r="AX175" s="424"/>
      <c r="AY175" s="424"/>
      <c r="AZ175" s="424"/>
      <c r="BA175" s="424"/>
      <c r="BB175" s="424"/>
      <c r="BC175" s="424"/>
      <c r="BD175" s="424"/>
      <c r="BE175" s="424"/>
      <c r="BF175" s="424"/>
      <c r="BG175" s="424"/>
      <c r="BH175" s="424"/>
      <c r="BI175" s="424"/>
    </row>
    <row r="176" spans="1:61" s="38" customFormat="1">
      <c r="A176" s="428">
        <v>44</v>
      </c>
      <c r="B176" s="429" t="s">
        <v>838</v>
      </c>
      <c r="C176" s="426"/>
      <c r="D176" s="430"/>
      <c r="E176" s="430"/>
      <c r="F176" s="430"/>
      <c r="G176" s="430"/>
      <c r="H176" s="430"/>
      <c r="I176" s="430"/>
      <c r="J176" s="414"/>
      <c r="K176" s="430"/>
      <c r="L176" s="423"/>
      <c r="M176" s="423"/>
      <c r="N176" s="423"/>
      <c r="O176" s="423"/>
      <c r="P176" s="426"/>
      <c r="R176" s="424"/>
      <c r="S176" s="424"/>
      <c r="T176" s="424"/>
      <c r="U176" s="424"/>
      <c r="V176" s="424"/>
      <c r="W176" s="424"/>
      <c r="X176" s="424"/>
      <c r="Y176" s="424"/>
      <c r="Z176" s="424"/>
      <c r="AA176" s="424"/>
      <c r="AB176" s="424"/>
      <c r="AC176" s="424"/>
      <c r="AD176" s="424"/>
      <c r="AE176" s="424"/>
      <c r="AF176" s="424"/>
      <c r="AG176" s="424"/>
      <c r="AH176" s="424"/>
      <c r="AI176" s="424"/>
      <c r="AJ176" s="424"/>
      <c r="AK176" s="424"/>
      <c r="AL176" s="424"/>
      <c r="AM176" s="424"/>
      <c r="AN176" s="424"/>
      <c r="AO176" s="424"/>
      <c r="AP176" s="424"/>
      <c r="AQ176" s="424"/>
      <c r="AR176" s="424"/>
      <c r="AS176" s="424"/>
      <c r="AT176" s="424"/>
      <c r="AU176" s="424"/>
      <c r="AV176" s="424"/>
      <c r="AW176" s="424"/>
      <c r="AX176" s="424"/>
      <c r="AY176" s="424"/>
      <c r="AZ176" s="424"/>
      <c r="BA176" s="424"/>
      <c r="BB176" s="424"/>
      <c r="BC176" s="424"/>
      <c r="BD176" s="424"/>
      <c r="BE176" s="424"/>
      <c r="BF176" s="424"/>
      <c r="BG176" s="424"/>
      <c r="BH176" s="424"/>
      <c r="BI176" s="424"/>
    </row>
    <row r="177" spans="1:61" s="38" customFormat="1">
      <c r="A177" s="435"/>
      <c r="B177" s="397"/>
      <c r="C177" s="425" t="s">
        <v>708</v>
      </c>
      <c r="D177" s="407">
        <v>75</v>
      </c>
      <c r="E177" s="407">
        <v>80</v>
      </c>
      <c r="F177" s="407">
        <v>85</v>
      </c>
      <c r="G177" s="407">
        <v>90</v>
      </c>
      <c r="H177" s="407">
        <v>95</v>
      </c>
      <c r="I177" s="407">
        <v>100</v>
      </c>
      <c r="J177" s="402">
        <v>59.78</v>
      </c>
      <c r="K177" s="400"/>
      <c r="L177" s="585">
        <v>2</v>
      </c>
      <c r="M177" s="412"/>
      <c r="O177" s="412" t="s">
        <v>715</v>
      </c>
      <c r="P177" s="440" t="s">
        <v>866</v>
      </c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4"/>
      <c r="AG177" s="424"/>
      <c r="AH177" s="424"/>
      <c r="AI177" s="424"/>
      <c r="AJ177" s="424"/>
      <c r="AK177" s="424"/>
      <c r="AL177" s="424"/>
      <c r="AM177" s="424"/>
      <c r="AN177" s="424"/>
      <c r="AO177" s="424"/>
      <c r="AP177" s="424"/>
      <c r="AQ177" s="424"/>
      <c r="AR177" s="424"/>
      <c r="AS177" s="424"/>
      <c r="AT177" s="424"/>
      <c r="AU177" s="424"/>
      <c r="AV177" s="424"/>
      <c r="AW177" s="424"/>
      <c r="AX177" s="424"/>
      <c r="AY177" s="424"/>
      <c r="AZ177" s="424"/>
      <c r="BA177" s="424"/>
      <c r="BB177" s="424"/>
      <c r="BC177" s="424"/>
      <c r="BD177" s="424"/>
      <c r="BE177" s="424"/>
      <c r="BF177" s="424"/>
      <c r="BG177" s="424"/>
      <c r="BH177" s="424"/>
      <c r="BI177" s="424"/>
    </row>
    <row r="178" spans="1:61" s="38" customFormat="1">
      <c r="A178" s="428">
        <v>45</v>
      </c>
      <c r="B178" s="429" t="s">
        <v>839</v>
      </c>
      <c r="C178" s="426"/>
      <c r="D178" s="430"/>
      <c r="E178" s="430"/>
      <c r="F178" s="430"/>
      <c r="G178" s="430"/>
      <c r="H178" s="430"/>
      <c r="I178" s="430"/>
      <c r="J178" s="414"/>
      <c r="K178" s="430"/>
      <c r="L178" s="423"/>
      <c r="M178" s="423"/>
      <c r="N178" s="423"/>
      <c r="O178" s="423"/>
      <c r="P178" s="426"/>
      <c r="R178" s="424"/>
      <c r="S178" s="424"/>
      <c r="T178" s="424"/>
      <c r="U178" s="424"/>
      <c r="V178" s="424"/>
      <c r="W178" s="424"/>
      <c r="X178" s="424"/>
      <c r="Y178" s="424"/>
      <c r="Z178" s="424"/>
      <c r="AA178" s="424"/>
      <c r="AB178" s="424"/>
      <c r="AC178" s="424"/>
      <c r="AD178" s="424"/>
      <c r="AE178" s="424"/>
      <c r="AF178" s="424"/>
      <c r="AG178" s="424"/>
      <c r="AH178" s="424"/>
      <c r="AI178" s="424"/>
      <c r="AJ178" s="424"/>
      <c r="AK178" s="424"/>
      <c r="AL178" s="424"/>
      <c r="AM178" s="424"/>
      <c r="AN178" s="424"/>
      <c r="AO178" s="424"/>
      <c r="AP178" s="424"/>
      <c r="AQ178" s="424"/>
      <c r="AR178" s="424"/>
      <c r="AS178" s="424"/>
      <c r="AT178" s="424"/>
      <c r="AU178" s="424"/>
      <c r="AV178" s="424"/>
      <c r="AW178" s="424"/>
      <c r="AX178" s="424"/>
      <c r="AY178" s="424"/>
      <c r="AZ178" s="424"/>
      <c r="BA178" s="424"/>
      <c r="BB178" s="424"/>
      <c r="BC178" s="424"/>
      <c r="BD178" s="424"/>
      <c r="BE178" s="424"/>
      <c r="BF178" s="424"/>
      <c r="BG178" s="424"/>
      <c r="BH178" s="424"/>
      <c r="BI178" s="424"/>
    </row>
    <row r="179" spans="1:61" s="424" customFormat="1">
      <c r="A179" s="435"/>
      <c r="B179" s="442" t="s">
        <v>840</v>
      </c>
      <c r="C179" s="425" t="s">
        <v>708</v>
      </c>
      <c r="D179" s="407">
        <v>2</v>
      </c>
      <c r="E179" s="407">
        <v>3</v>
      </c>
      <c r="F179" s="407">
        <v>4</v>
      </c>
      <c r="G179" s="407">
        <v>5</v>
      </c>
      <c r="H179" s="407">
        <v>6</v>
      </c>
      <c r="I179" s="407">
        <v>7</v>
      </c>
      <c r="J179" s="402">
        <v>0.44</v>
      </c>
      <c r="K179" s="402">
        <v>0.2</v>
      </c>
      <c r="L179" s="512">
        <v>2</v>
      </c>
      <c r="M179" s="412"/>
      <c r="N179" s="412"/>
      <c r="O179" s="412" t="s">
        <v>715</v>
      </c>
      <c r="P179" s="440" t="s">
        <v>867</v>
      </c>
    </row>
    <row r="180" spans="1:61">
      <c r="B180" s="442" t="s">
        <v>841</v>
      </c>
      <c r="C180" s="425" t="s">
        <v>708</v>
      </c>
      <c r="D180" s="407">
        <v>5</v>
      </c>
      <c r="E180" s="407">
        <v>6</v>
      </c>
      <c r="F180" s="407">
        <v>7</v>
      </c>
      <c r="G180" s="407">
        <v>8</v>
      </c>
      <c r="H180" s="407">
        <v>9</v>
      </c>
      <c r="I180" s="407">
        <v>10</v>
      </c>
      <c r="J180" s="402">
        <v>0.56999999999999995</v>
      </c>
      <c r="M180" s="412"/>
      <c r="O180" s="412" t="s">
        <v>715</v>
      </c>
      <c r="P180" s="441"/>
    </row>
    <row r="181" spans="1:61">
      <c r="B181" s="442" t="s">
        <v>842</v>
      </c>
      <c r="C181" s="425" t="s">
        <v>708</v>
      </c>
      <c r="D181" s="407">
        <v>10</v>
      </c>
      <c r="E181" s="407">
        <v>12</v>
      </c>
      <c r="F181" s="407">
        <v>14</v>
      </c>
      <c r="G181" s="407">
        <v>16</v>
      </c>
      <c r="H181" s="407">
        <v>18</v>
      </c>
      <c r="I181" s="407">
        <v>20</v>
      </c>
      <c r="J181" s="402">
        <v>0.75</v>
      </c>
      <c r="M181" s="412"/>
      <c r="O181" s="412" t="s">
        <v>715</v>
      </c>
      <c r="P181" s="441"/>
    </row>
    <row r="182" spans="1:61" s="38" customFormat="1">
      <c r="A182" s="428">
        <v>46</v>
      </c>
      <c r="B182" s="429" t="s">
        <v>844</v>
      </c>
      <c r="C182" s="426"/>
      <c r="D182" s="430"/>
      <c r="E182" s="430"/>
      <c r="F182" s="430"/>
      <c r="G182" s="430"/>
      <c r="H182" s="430"/>
      <c r="I182" s="430"/>
      <c r="J182" s="414"/>
      <c r="K182" s="430"/>
      <c r="L182" s="423"/>
      <c r="M182" s="423"/>
      <c r="N182" s="423"/>
      <c r="O182" s="423"/>
      <c r="P182" s="426"/>
      <c r="R182" s="424"/>
      <c r="S182" s="424"/>
      <c r="T182" s="424"/>
      <c r="U182" s="424"/>
      <c r="V182" s="424"/>
      <c r="W182" s="424"/>
      <c r="X182" s="424"/>
      <c r="Y182" s="424"/>
      <c r="Z182" s="424"/>
      <c r="AA182" s="424"/>
      <c r="AB182" s="424"/>
      <c r="AC182" s="424"/>
      <c r="AD182" s="424"/>
      <c r="AE182" s="424"/>
      <c r="AF182" s="424"/>
      <c r="AG182" s="424"/>
      <c r="AH182" s="424"/>
      <c r="AI182" s="424"/>
      <c r="AJ182" s="424"/>
      <c r="AK182" s="424"/>
      <c r="AL182" s="424"/>
      <c r="AM182" s="424"/>
      <c r="AN182" s="424"/>
      <c r="AO182" s="424"/>
      <c r="AP182" s="424"/>
      <c r="AQ182" s="424"/>
      <c r="AR182" s="424"/>
      <c r="AS182" s="424"/>
      <c r="AT182" s="424"/>
      <c r="AU182" s="424"/>
      <c r="AV182" s="424"/>
      <c r="AW182" s="424"/>
      <c r="AX182" s="424"/>
      <c r="AY182" s="424"/>
      <c r="AZ182" s="424"/>
      <c r="BA182" s="424"/>
      <c r="BB182" s="424"/>
      <c r="BC182" s="424"/>
      <c r="BD182" s="424"/>
      <c r="BE182" s="424"/>
      <c r="BF182" s="424"/>
      <c r="BG182" s="424"/>
      <c r="BH182" s="424"/>
      <c r="BI182" s="424"/>
    </row>
    <row r="183" spans="1:61" s="38" customFormat="1">
      <c r="A183" s="435"/>
      <c r="B183" s="397"/>
      <c r="C183" s="425" t="s">
        <v>708</v>
      </c>
      <c r="D183" s="407">
        <v>10</v>
      </c>
      <c r="E183" s="407">
        <v>12</v>
      </c>
      <c r="F183" s="407">
        <v>14</v>
      </c>
      <c r="G183" s="407">
        <v>16</v>
      </c>
      <c r="H183" s="407">
        <v>18</v>
      </c>
      <c r="I183" s="407">
        <v>20</v>
      </c>
      <c r="J183" s="402">
        <v>50.58</v>
      </c>
      <c r="K183" s="402">
        <v>5</v>
      </c>
      <c r="L183" s="512">
        <v>1</v>
      </c>
      <c r="N183" s="412" t="s">
        <v>715</v>
      </c>
      <c r="P183" s="440" t="s">
        <v>867</v>
      </c>
      <c r="R183" s="424"/>
      <c r="S183" s="424"/>
      <c r="T183" s="424"/>
      <c r="U183" s="424"/>
      <c r="V183" s="424"/>
      <c r="W183" s="424"/>
      <c r="X183" s="424"/>
      <c r="Y183" s="424"/>
      <c r="Z183" s="424"/>
      <c r="AA183" s="424"/>
      <c r="AB183" s="424"/>
      <c r="AC183" s="424"/>
      <c r="AD183" s="424"/>
      <c r="AE183" s="424"/>
      <c r="AF183" s="424"/>
      <c r="AG183" s="424"/>
      <c r="AH183" s="424"/>
      <c r="AI183" s="424"/>
      <c r="AJ183" s="424"/>
      <c r="AK183" s="424"/>
      <c r="AL183" s="424"/>
      <c r="AM183" s="424"/>
      <c r="AN183" s="424"/>
      <c r="AO183" s="424"/>
      <c r="AP183" s="424"/>
      <c r="AQ183" s="424"/>
      <c r="AR183" s="424"/>
      <c r="AS183" s="424"/>
      <c r="AT183" s="424"/>
      <c r="AU183" s="424"/>
      <c r="AV183" s="424"/>
      <c r="AW183" s="424"/>
      <c r="AX183" s="424"/>
      <c r="AY183" s="424"/>
      <c r="AZ183" s="424"/>
      <c r="BA183" s="424"/>
      <c r="BB183" s="424"/>
      <c r="BC183" s="424"/>
      <c r="BD183" s="424"/>
      <c r="BE183" s="424"/>
      <c r="BF183" s="424"/>
      <c r="BG183" s="424"/>
      <c r="BH183" s="424"/>
      <c r="BI183" s="424"/>
    </row>
    <row r="184" spans="1:61" s="38" customFormat="1">
      <c r="A184" s="428">
        <v>47</v>
      </c>
      <c r="B184" s="429" t="s">
        <v>845</v>
      </c>
      <c r="C184" s="426"/>
      <c r="D184" s="430"/>
      <c r="E184" s="430"/>
      <c r="F184" s="430"/>
      <c r="G184" s="430"/>
      <c r="H184" s="430"/>
      <c r="I184" s="430"/>
      <c r="J184" s="414"/>
      <c r="K184" s="430"/>
      <c r="L184" s="423"/>
      <c r="M184" s="423"/>
      <c r="N184" s="423"/>
      <c r="O184" s="423"/>
      <c r="P184" s="426"/>
      <c r="R184" s="424"/>
      <c r="S184" s="424"/>
      <c r="T184" s="424"/>
      <c r="U184" s="424"/>
      <c r="V184" s="424"/>
      <c r="W184" s="424"/>
      <c r="X184" s="424"/>
      <c r="Y184" s="424"/>
      <c r="Z184" s="424"/>
      <c r="AA184" s="424"/>
      <c r="AB184" s="424"/>
      <c r="AC184" s="424"/>
      <c r="AD184" s="424"/>
      <c r="AE184" s="424"/>
      <c r="AF184" s="424"/>
      <c r="AG184" s="424"/>
      <c r="AH184" s="424"/>
      <c r="AI184" s="424"/>
      <c r="AJ184" s="424"/>
      <c r="AK184" s="424"/>
      <c r="AL184" s="424"/>
      <c r="AM184" s="424"/>
      <c r="AN184" s="424"/>
      <c r="AO184" s="424"/>
      <c r="AP184" s="424"/>
      <c r="AQ184" s="424"/>
      <c r="AR184" s="424"/>
      <c r="AS184" s="424"/>
      <c r="AT184" s="424"/>
      <c r="AU184" s="424"/>
      <c r="AV184" s="424"/>
      <c r="AW184" s="424"/>
      <c r="AX184" s="424"/>
      <c r="AY184" s="424"/>
      <c r="AZ184" s="424"/>
      <c r="BA184" s="424"/>
      <c r="BB184" s="424"/>
      <c r="BC184" s="424"/>
      <c r="BD184" s="424"/>
      <c r="BE184" s="424"/>
      <c r="BF184" s="424"/>
      <c r="BG184" s="424"/>
      <c r="BH184" s="424"/>
      <c r="BI184" s="424"/>
    </row>
    <row r="185" spans="1:61" s="38" customFormat="1">
      <c r="A185" s="435"/>
      <c r="B185" s="397"/>
      <c r="C185" s="425" t="s">
        <v>708</v>
      </c>
      <c r="D185" s="407">
        <v>60</v>
      </c>
      <c r="E185" s="407">
        <v>65</v>
      </c>
      <c r="F185" s="407">
        <v>70</v>
      </c>
      <c r="G185" s="407">
        <v>75</v>
      </c>
      <c r="H185" s="407">
        <v>80</v>
      </c>
      <c r="I185" s="407">
        <v>85</v>
      </c>
      <c r="J185" s="402">
        <v>69.900000000000006</v>
      </c>
      <c r="K185" s="402">
        <v>4.9800000000000004</v>
      </c>
      <c r="L185" s="512">
        <v>15</v>
      </c>
      <c r="N185" s="412" t="s">
        <v>715</v>
      </c>
      <c r="P185" s="440" t="s">
        <v>868</v>
      </c>
      <c r="R185" s="424"/>
      <c r="S185" s="424"/>
      <c r="T185" s="424"/>
      <c r="U185" s="424"/>
      <c r="V185" s="424"/>
      <c r="W185" s="424"/>
      <c r="X185" s="424"/>
      <c r="Y185" s="424"/>
      <c r="Z185" s="424"/>
      <c r="AA185" s="424"/>
      <c r="AB185" s="424"/>
      <c r="AC185" s="424"/>
      <c r="AD185" s="424"/>
      <c r="AE185" s="424"/>
      <c r="AF185" s="424"/>
      <c r="AG185" s="424"/>
      <c r="AH185" s="424"/>
      <c r="AI185" s="424"/>
      <c r="AJ185" s="424"/>
      <c r="AK185" s="424"/>
      <c r="AL185" s="424"/>
      <c r="AM185" s="424"/>
      <c r="AN185" s="424"/>
      <c r="AO185" s="424"/>
      <c r="AP185" s="424"/>
      <c r="AQ185" s="424"/>
      <c r="AR185" s="424"/>
      <c r="AS185" s="424"/>
      <c r="AT185" s="424"/>
      <c r="AU185" s="424"/>
      <c r="AV185" s="424"/>
      <c r="AW185" s="424"/>
      <c r="AX185" s="424"/>
      <c r="AY185" s="424"/>
      <c r="AZ185" s="424"/>
      <c r="BA185" s="424"/>
      <c r="BB185" s="424"/>
      <c r="BC185" s="424"/>
      <c r="BD185" s="424"/>
      <c r="BE185" s="424"/>
      <c r="BF185" s="424"/>
      <c r="BG185" s="424"/>
      <c r="BH185" s="424"/>
      <c r="BI185" s="424"/>
    </row>
    <row r="186" spans="1:61" s="38" customFormat="1">
      <c r="A186" s="428">
        <v>48</v>
      </c>
      <c r="B186" s="429" t="s">
        <v>846</v>
      </c>
      <c r="C186" s="426"/>
      <c r="D186" s="430"/>
      <c r="E186" s="430"/>
      <c r="F186" s="430"/>
      <c r="G186" s="430"/>
      <c r="H186" s="430"/>
      <c r="I186" s="430"/>
      <c r="J186" s="414"/>
      <c r="K186" s="430"/>
      <c r="L186" s="423"/>
      <c r="M186" s="423"/>
      <c r="N186" s="423"/>
      <c r="O186" s="423"/>
      <c r="P186" s="426"/>
      <c r="R186" s="424"/>
      <c r="S186" s="424"/>
      <c r="T186" s="424"/>
      <c r="U186" s="424"/>
      <c r="V186" s="424"/>
      <c r="W186" s="424"/>
      <c r="X186" s="424"/>
      <c r="Y186" s="424"/>
      <c r="Z186" s="424"/>
      <c r="AA186" s="424"/>
      <c r="AB186" s="424"/>
      <c r="AC186" s="424"/>
      <c r="AD186" s="424"/>
      <c r="AE186" s="424"/>
      <c r="AF186" s="424"/>
      <c r="AG186" s="424"/>
      <c r="AH186" s="424"/>
      <c r="AI186" s="424"/>
      <c r="AJ186" s="424"/>
      <c r="AK186" s="424"/>
      <c r="AL186" s="424"/>
      <c r="AM186" s="424"/>
      <c r="AN186" s="424"/>
      <c r="AO186" s="424"/>
      <c r="AP186" s="424"/>
      <c r="AQ186" s="424"/>
      <c r="AR186" s="424"/>
      <c r="AS186" s="424"/>
      <c r="AT186" s="424"/>
      <c r="AU186" s="424"/>
      <c r="AV186" s="424"/>
      <c r="AW186" s="424"/>
      <c r="AX186" s="424"/>
      <c r="AY186" s="424"/>
      <c r="AZ186" s="424"/>
      <c r="BA186" s="424"/>
      <c r="BB186" s="424"/>
      <c r="BC186" s="424"/>
      <c r="BD186" s="424"/>
      <c r="BE186" s="424"/>
      <c r="BF186" s="424"/>
      <c r="BG186" s="424"/>
      <c r="BH186" s="424"/>
      <c r="BI186" s="424"/>
    </row>
    <row r="187" spans="1:61" s="38" customFormat="1">
      <c r="A187" s="435"/>
      <c r="B187" s="397"/>
      <c r="C187" s="425" t="s">
        <v>708</v>
      </c>
      <c r="D187" s="407">
        <v>70</v>
      </c>
      <c r="E187" s="407">
        <v>75</v>
      </c>
      <c r="F187" s="407">
        <v>80</v>
      </c>
      <c r="G187" s="407">
        <v>85</v>
      </c>
      <c r="H187" s="407">
        <v>90</v>
      </c>
      <c r="I187" s="407">
        <v>95</v>
      </c>
      <c r="J187" s="402">
        <v>70.900000000000006</v>
      </c>
      <c r="K187" s="402">
        <v>3.18</v>
      </c>
      <c r="L187" s="512">
        <v>10</v>
      </c>
      <c r="N187" s="412" t="s">
        <v>715</v>
      </c>
      <c r="P187" s="440" t="s">
        <v>865</v>
      </c>
      <c r="R187" s="424"/>
      <c r="S187" s="424"/>
      <c r="T187" s="424"/>
      <c r="U187" s="424"/>
      <c r="V187" s="424"/>
      <c r="W187" s="424"/>
      <c r="X187" s="424"/>
      <c r="Y187" s="424"/>
      <c r="Z187" s="424"/>
      <c r="AA187" s="424"/>
      <c r="AB187" s="424"/>
      <c r="AC187" s="424"/>
      <c r="AD187" s="424"/>
      <c r="AE187" s="424"/>
      <c r="AF187" s="424"/>
      <c r="AG187" s="424"/>
      <c r="AH187" s="424"/>
      <c r="AI187" s="424"/>
      <c r="AJ187" s="424"/>
      <c r="AK187" s="424"/>
      <c r="AL187" s="424"/>
      <c r="AM187" s="424"/>
      <c r="AN187" s="424"/>
      <c r="AO187" s="424"/>
      <c r="AP187" s="424"/>
      <c r="AQ187" s="424"/>
      <c r="AR187" s="424"/>
      <c r="AS187" s="424"/>
      <c r="AT187" s="424"/>
      <c r="AU187" s="424"/>
      <c r="AV187" s="424"/>
      <c r="AW187" s="424"/>
      <c r="AX187" s="424"/>
      <c r="AY187" s="424"/>
      <c r="AZ187" s="424"/>
      <c r="BA187" s="424"/>
      <c r="BB187" s="424"/>
      <c r="BC187" s="424"/>
      <c r="BD187" s="424"/>
      <c r="BE187" s="424"/>
      <c r="BF187" s="424"/>
      <c r="BG187" s="424"/>
      <c r="BH187" s="424"/>
      <c r="BI187" s="424"/>
    </row>
    <row r="188" spans="1:61" s="38" customFormat="1">
      <c r="A188" s="428">
        <v>49</v>
      </c>
      <c r="B188" s="429" t="s">
        <v>847</v>
      </c>
      <c r="C188" s="426"/>
      <c r="D188" s="430"/>
      <c r="E188" s="430"/>
      <c r="F188" s="430"/>
      <c r="G188" s="430"/>
      <c r="H188" s="430"/>
      <c r="I188" s="430"/>
      <c r="J188" s="414"/>
      <c r="K188" s="430"/>
      <c r="L188" s="423"/>
      <c r="M188" s="423"/>
      <c r="N188" s="423"/>
      <c r="O188" s="423"/>
      <c r="P188" s="426"/>
      <c r="R188" s="424"/>
      <c r="S188" s="424"/>
      <c r="T188" s="424"/>
      <c r="U188" s="424"/>
      <c r="V188" s="424"/>
      <c r="W188" s="424"/>
      <c r="X188" s="424"/>
      <c r="Y188" s="424"/>
      <c r="Z188" s="424"/>
      <c r="AA188" s="424"/>
      <c r="AB188" s="424"/>
      <c r="AC188" s="424"/>
      <c r="AD188" s="424"/>
      <c r="AE188" s="424"/>
      <c r="AF188" s="424"/>
      <c r="AG188" s="424"/>
      <c r="AH188" s="424"/>
      <c r="AI188" s="424"/>
      <c r="AJ188" s="424"/>
      <c r="AK188" s="424"/>
      <c r="AL188" s="424"/>
      <c r="AM188" s="424"/>
      <c r="AN188" s="424"/>
      <c r="AO188" s="424"/>
      <c r="AP188" s="424"/>
      <c r="AQ188" s="424"/>
      <c r="AR188" s="424"/>
      <c r="AS188" s="424"/>
      <c r="AT188" s="424"/>
      <c r="AU188" s="424"/>
      <c r="AV188" s="424"/>
      <c r="AW188" s="424"/>
      <c r="AX188" s="424"/>
      <c r="AY188" s="424"/>
      <c r="AZ188" s="424"/>
      <c r="BA188" s="424"/>
      <c r="BB188" s="424"/>
      <c r="BC188" s="424"/>
      <c r="BD188" s="424"/>
      <c r="BE188" s="424"/>
      <c r="BF188" s="424"/>
      <c r="BG188" s="424"/>
      <c r="BH188" s="424"/>
      <c r="BI188" s="424"/>
    </row>
    <row r="189" spans="1:61" s="38" customFormat="1">
      <c r="A189" s="435"/>
      <c r="B189" s="397"/>
      <c r="C189" s="425" t="s">
        <v>708</v>
      </c>
      <c r="D189" s="407">
        <v>75</v>
      </c>
      <c r="E189" s="407">
        <v>80</v>
      </c>
      <c r="F189" s="407">
        <v>85</v>
      </c>
      <c r="G189" s="407">
        <v>90</v>
      </c>
      <c r="H189" s="407">
        <v>95</v>
      </c>
      <c r="I189" s="407">
        <v>100</v>
      </c>
      <c r="J189" s="402">
        <v>75</v>
      </c>
      <c r="K189" s="402">
        <v>3</v>
      </c>
      <c r="L189" s="512">
        <v>10</v>
      </c>
      <c r="N189" s="412" t="s">
        <v>715</v>
      </c>
      <c r="P189" s="440" t="s">
        <v>865</v>
      </c>
      <c r="R189" s="424"/>
      <c r="S189" s="424"/>
      <c r="T189" s="424"/>
      <c r="U189" s="424"/>
      <c r="V189" s="424"/>
      <c r="W189" s="424"/>
      <c r="X189" s="424"/>
      <c r="Y189" s="424"/>
      <c r="Z189" s="424"/>
      <c r="AA189" s="424"/>
      <c r="AB189" s="424"/>
      <c r="AC189" s="424"/>
      <c r="AD189" s="424"/>
      <c r="AE189" s="424"/>
      <c r="AF189" s="424"/>
      <c r="AG189" s="424"/>
      <c r="AH189" s="424"/>
      <c r="AI189" s="424"/>
      <c r="AJ189" s="424"/>
      <c r="AK189" s="424"/>
      <c r="AL189" s="424"/>
      <c r="AM189" s="424"/>
      <c r="AN189" s="424"/>
      <c r="AO189" s="424"/>
      <c r="AP189" s="424"/>
      <c r="AQ189" s="424"/>
      <c r="AR189" s="424"/>
      <c r="AS189" s="424"/>
      <c r="AT189" s="424"/>
      <c r="AU189" s="424"/>
      <c r="AV189" s="424"/>
      <c r="AW189" s="424"/>
      <c r="AX189" s="424"/>
      <c r="AY189" s="424"/>
      <c r="AZ189" s="424"/>
      <c r="BA189" s="424"/>
      <c r="BB189" s="424"/>
      <c r="BC189" s="424"/>
      <c r="BD189" s="424"/>
      <c r="BE189" s="424"/>
      <c r="BF189" s="424"/>
      <c r="BG189" s="424"/>
      <c r="BH189" s="424"/>
      <c r="BI189" s="424"/>
    </row>
    <row r="190" spans="1:61" s="38" customFormat="1">
      <c r="A190" s="428">
        <v>50</v>
      </c>
      <c r="B190" s="429" t="s">
        <v>848</v>
      </c>
      <c r="C190" s="426"/>
      <c r="D190" s="430"/>
      <c r="E190" s="430"/>
      <c r="F190" s="430"/>
      <c r="G190" s="430"/>
      <c r="H190" s="430"/>
      <c r="I190" s="430"/>
      <c r="J190" s="414"/>
      <c r="K190" s="430"/>
      <c r="L190" s="423"/>
      <c r="M190" s="423"/>
      <c r="N190" s="423"/>
      <c r="O190" s="423"/>
      <c r="P190" s="426"/>
      <c r="R190" s="424"/>
      <c r="S190" s="424"/>
      <c r="T190" s="424"/>
      <c r="U190" s="424"/>
      <c r="V190" s="424"/>
      <c r="W190" s="424"/>
      <c r="X190" s="424"/>
      <c r="Y190" s="424"/>
      <c r="Z190" s="424"/>
      <c r="AA190" s="424"/>
      <c r="AB190" s="424"/>
      <c r="AC190" s="424"/>
      <c r="AD190" s="424"/>
      <c r="AE190" s="424"/>
      <c r="AF190" s="424"/>
      <c r="AG190" s="424"/>
      <c r="AH190" s="424"/>
      <c r="AI190" s="424"/>
      <c r="AJ190" s="424"/>
      <c r="AK190" s="424"/>
      <c r="AL190" s="424"/>
      <c r="AM190" s="424"/>
      <c r="AN190" s="424"/>
      <c r="AO190" s="424"/>
      <c r="AP190" s="424"/>
      <c r="AQ190" s="424"/>
      <c r="AR190" s="424"/>
      <c r="AS190" s="424"/>
      <c r="AT190" s="424"/>
      <c r="AU190" s="424"/>
      <c r="AV190" s="424"/>
      <c r="AW190" s="424"/>
      <c r="AX190" s="424"/>
      <c r="AY190" s="424"/>
      <c r="AZ190" s="424"/>
      <c r="BA190" s="424"/>
      <c r="BB190" s="424"/>
      <c r="BC190" s="424"/>
      <c r="BD190" s="424"/>
      <c r="BE190" s="424"/>
      <c r="BF190" s="424"/>
      <c r="BG190" s="424"/>
      <c r="BH190" s="424"/>
      <c r="BI190" s="424"/>
    </row>
    <row r="191" spans="1:61" s="38" customFormat="1">
      <c r="A191" s="435"/>
      <c r="B191" s="397"/>
      <c r="C191" s="425" t="s">
        <v>708</v>
      </c>
      <c r="D191" s="407">
        <v>15</v>
      </c>
      <c r="E191" s="407">
        <v>20</v>
      </c>
      <c r="F191" s="407">
        <v>30</v>
      </c>
      <c r="G191" s="407">
        <v>40</v>
      </c>
      <c r="H191" s="407">
        <v>50</v>
      </c>
      <c r="I191" s="407">
        <v>60</v>
      </c>
      <c r="J191" s="402">
        <v>14.3</v>
      </c>
      <c r="K191" s="402">
        <v>2.86</v>
      </c>
      <c r="L191" s="512">
        <v>5</v>
      </c>
      <c r="M191" s="412"/>
      <c r="O191" s="412" t="s">
        <v>715</v>
      </c>
      <c r="P191" s="440" t="s">
        <v>864</v>
      </c>
      <c r="R191" s="424"/>
      <c r="S191" s="424"/>
      <c r="T191" s="424"/>
      <c r="U191" s="424"/>
      <c r="V191" s="424"/>
      <c r="W191" s="424"/>
      <c r="X191" s="424"/>
      <c r="Y191" s="424"/>
      <c r="Z191" s="424"/>
      <c r="AA191" s="424"/>
      <c r="AB191" s="424"/>
      <c r="AC191" s="424"/>
      <c r="AD191" s="424"/>
      <c r="AE191" s="424"/>
      <c r="AF191" s="424"/>
      <c r="AG191" s="424"/>
      <c r="AH191" s="424"/>
      <c r="AI191" s="424"/>
      <c r="AJ191" s="424"/>
      <c r="AK191" s="424"/>
      <c r="AL191" s="424"/>
      <c r="AM191" s="424"/>
      <c r="AN191" s="424"/>
      <c r="AO191" s="424"/>
      <c r="AP191" s="424"/>
      <c r="AQ191" s="424"/>
      <c r="AR191" s="424"/>
      <c r="AS191" s="424"/>
      <c r="AT191" s="424"/>
      <c r="AU191" s="424"/>
      <c r="AV191" s="424"/>
      <c r="AW191" s="424"/>
      <c r="AX191" s="424"/>
      <c r="AY191" s="424"/>
      <c r="AZ191" s="424"/>
      <c r="BA191" s="424"/>
      <c r="BB191" s="424"/>
      <c r="BC191" s="424"/>
      <c r="BD191" s="424"/>
      <c r="BE191" s="424"/>
      <c r="BF191" s="424"/>
      <c r="BG191" s="424"/>
      <c r="BH191" s="424"/>
      <c r="BI191" s="424"/>
    </row>
    <row r="192" spans="1:61" s="38" customFormat="1">
      <c r="A192" s="626"/>
      <c r="B192" s="621"/>
      <c r="C192" s="618"/>
      <c r="D192" s="624"/>
      <c r="E192" s="624"/>
      <c r="F192" s="624"/>
      <c r="G192" s="624"/>
      <c r="H192" s="624"/>
      <c r="I192" s="624"/>
      <c r="J192" s="620"/>
      <c r="K192" s="620"/>
      <c r="L192" s="629">
        <v>100</v>
      </c>
      <c r="M192" s="627"/>
      <c r="N192" s="628"/>
      <c r="O192" s="627"/>
      <c r="P192" s="621"/>
      <c r="R192" s="424"/>
      <c r="S192" s="424"/>
      <c r="T192" s="424"/>
      <c r="U192" s="424"/>
      <c r="V192" s="424"/>
      <c r="W192" s="424"/>
      <c r="X192" s="424"/>
      <c r="Y192" s="424"/>
      <c r="Z192" s="424"/>
      <c r="AA192" s="424"/>
      <c r="AB192" s="424"/>
      <c r="AC192" s="424"/>
      <c r="AD192" s="424"/>
      <c r="AE192" s="424"/>
      <c r="AF192" s="424"/>
      <c r="AG192" s="424"/>
      <c r="AH192" s="424"/>
      <c r="AI192" s="424"/>
      <c r="AJ192" s="424"/>
      <c r="AK192" s="424"/>
      <c r="AL192" s="424"/>
      <c r="AM192" s="424"/>
      <c r="AN192" s="424"/>
      <c r="AO192" s="424"/>
      <c r="AP192" s="424"/>
      <c r="AQ192" s="424"/>
      <c r="AR192" s="424"/>
      <c r="AS192" s="424"/>
      <c r="AT192" s="424"/>
      <c r="AU192" s="424"/>
      <c r="AV192" s="424"/>
      <c r="AW192" s="424"/>
      <c r="AX192" s="424"/>
      <c r="AY192" s="424"/>
      <c r="AZ192" s="424"/>
      <c r="BA192" s="424"/>
      <c r="BB192" s="424"/>
      <c r="BC192" s="424"/>
      <c r="BD192" s="424"/>
      <c r="BE192" s="424"/>
      <c r="BF192" s="424"/>
      <c r="BG192" s="424"/>
      <c r="BH192" s="424"/>
      <c r="BI192" s="424"/>
    </row>
    <row r="193" spans="1:61" s="452" customFormat="1">
      <c r="A193" s="448"/>
      <c r="B193" s="449" t="s">
        <v>849</v>
      </c>
      <c r="C193" s="449" t="s">
        <v>852</v>
      </c>
      <c r="D193" s="458">
        <v>50</v>
      </c>
      <c r="E193" s="458" t="s">
        <v>187</v>
      </c>
      <c r="F193" s="458"/>
      <c r="G193" s="458" t="s">
        <v>708</v>
      </c>
      <c r="H193" s="458">
        <v>100</v>
      </c>
      <c r="I193" s="450"/>
      <c r="J193" s="451"/>
      <c r="K193" s="451"/>
      <c r="L193" s="515"/>
      <c r="M193" s="453"/>
      <c r="O193" s="453"/>
      <c r="P193" s="454"/>
      <c r="Q193" s="424"/>
      <c r="R193" s="424"/>
      <c r="S193" s="424"/>
      <c r="T193" s="424"/>
      <c r="U193" s="424"/>
      <c r="V193" s="424"/>
      <c r="W193" s="424"/>
      <c r="X193" s="424"/>
      <c r="Y193" s="424"/>
      <c r="Z193" s="424"/>
      <c r="AA193" s="424"/>
      <c r="AB193" s="424"/>
      <c r="AC193" s="424"/>
      <c r="AD193" s="424"/>
      <c r="AE193" s="424"/>
      <c r="AF193" s="424"/>
      <c r="AG193" s="424"/>
      <c r="AH193" s="424"/>
      <c r="AI193" s="424"/>
      <c r="AJ193" s="424"/>
      <c r="AK193" s="424"/>
      <c r="AL193" s="424"/>
      <c r="AM193" s="424"/>
      <c r="AN193" s="424"/>
      <c r="AO193" s="424"/>
      <c r="AP193" s="424"/>
      <c r="AQ193" s="424"/>
      <c r="AR193" s="424"/>
      <c r="AS193" s="424"/>
      <c r="AT193" s="424"/>
      <c r="AU193" s="424"/>
      <c r="AV193" s="424"/>
      <c r="AW193" s="424"/>
      <c r="AX193" s="424"/>
      <c r="AY193" s="424"/>
      <c r="AZ193" s="424"/>
      <c r="BA193" s="424"/>
      <c r="BB193" s="424"/>
      <c r="BC193" s="424"/>
      <c r="BD193" s="424"/>
      <c r="BE193" s="424"/>
      <c r="BF193" s="424"/>
      <c r="BG193" s="424"/>
      <c r="BH193" s="424"/>
      <c r="BI193" s="424"/>
    </row>
    <row r="194" spans="1:61" s="455" customFormat="1">
      <c r="A194" s="452"/>
      <c r="B194" s="452" t="s">
        <v>850</v>
      </c>
      <c r="C194" s="452" t="s">
        <v>852</v>
      </c>
      <c r="D194" s="457"/>
      <c r="E194" s="458" t="s">
        <v>187</v>
      </c>
      <c r="F194" s="458"/>
      <c r="G194" s="458" t="s">
        <v>708</v>
      </c>
      <c r="H194" s="457"/>
      <c r="I194" s="457"/>
      <c r="J194" s="457"/>
      <c r="K194" s="457"/>
      <c r="L194" s="452"/>
      <c r="M194" s="452"/>
      <c r="N194" s="452"/>
      <c r="O194" s="452"/>
      <c r="P194" s="449"/>
      <c r="Q194" s="424"/>
      <c r="R194" s="424"/>
      <c r="S194" s="424"/>
      <c r="T194" s="424"/>
      <c r="U194" s="424"/>
      <c r="V194" s="424"/>
      <c r="W194" s="424"/>
      <c r="X194" s="424"/>
      <c r="Y194" s="424"/>
      <c r="Z194" s="424"/>
      <c r="AA194" s="424"/>
      <c r="AB194" s="424"/>
      <c r="AC194" s="424"/>
      <c r="AD194" s="424"/>
      <c r="AE194" s="424"/>
      <c r="AF194" s="424"/>
      <c r="AG194" s="424"/>
      <c r="AH194" s="424"/>
      <c r="AI194" s="424"/>
      <c r="AJ194" s="424"/>
      <c r="AK194" s="424"/>
      <c r="AL194" s="424"/>
      <c r="AM194" s="424"/>
      <c r="AN194" s="424"/>
      <c r="AO194" s="424"/>
      <c r="AP194" s="424"/>
      <c r="AQ194" s="424"/>
      <c r="AR194" s="424"/>
      <c r="AS194" s="424"/>
      <c r="AT194" s="424"/>
      <c r="AU194" s="424"/>
      <c r="AV194" s="424"/>
      <c r="AW194" s="424"/>
      <c r="AX194" s="424"/>
      <c r="AY194" s="424"/>
      <c r="AZ194" s="424"/>
      <c r="BA194" s="424"/>
      <c r="BB194" s="424"/>
      <c r="BC194" s="424"/>
      <c r="BD194" s="424"/>
      <c r="BE194" s="424"/>
      <c r="BF194" s="424"/>
      <c r="BG194" s="424"/>
      <c r="BH194" s="424"/>
      <c r="BI194" s="424"/>
    </row>
    <row r="195" spans="1:61" s="456" customFormat="1">
      <c r="A195" s="452"/>
      <c r="B195" s="452" t="s">
        <v>851</v>
      </c>
      <c r="C195" s="452" t="s">
        <v>852</v>
      </c>
      <c r="D195" s="457"/>
      <c r="E195" s="458" t="s">
        <v>187</v>
      </c>
      <c r="F195" s="458"/>
      <c r="G195" s="458" t="s">
        <v>708</v>
      </c>
      <c r="H195" s="457"/>
      <c r="I195" s="457"/>
      <c r="J195" s="457"/>
      <c r="K195" s="457"/>
      <c r="L195" s="452"/>
      <c r="M195" s="452"/>
      <c r="N195" s="452"/>
      <c r="O195" s="452"/>
      <c r="P195" s="449"/>
      <c r="Q195" s="424"/>
      <c r="R195" s="424"/>
      <c r="S195" s="424"/>
      <c r="T195" s="424"/>
      <c r="U195" s="424"/>
      <c r="V195" s="424"/>
      <c r="W195" s="424"/>
      <c r="X195" s="424"/>
      <c r="Y195" s="424"/>
      <c r="Z195" s="424"/>
      <c r="AA195" s="424"/>
      <c r="AB195" s="424"/>
      <c r="AC195" s="424"/>
      <c r="AD195" s="424"/>
      <c r="AE195" s="424"/>
      <c r="AF195" s="424"/>
      <c r="AG195" s="424"/>
      <c r="AH195" s="424"/>
      <c r="AI195" s="424"/>
      <c r="AJ195" s="424"/>
      <c r="AK195" s="424"/>
      <c r="AL195" s="424"/>
      <c r="AM195" s="424"/>
      <c r="AN195" s="424"/>
      <c r="AO195" s="424"/>
      <c r="AP195" s="424"/>
      <c r="AQ195" s="424"/>
      <c r="AR195" s="424"/>
      <c r="AS195" s="424"/>
      <c r="AT195" s="424"/>
      <c r="AU195" s="424"/>
      <c r="AV195" s="424"/>
      <c r="AW195" s="424"/>
      <c r="AX195" s="424"/>
      <c r="AY195" s="424"/>
      <c r="AZ195" s="424"/>
      <c r="BA195" s="424"/>
      <c r="BB195" s="424"/>
      <c r="BC195" s="424"/>
      <c r="BD195" s="424"/>
      <c r="BE195" s="424"/>
      <c r="BF195" s="424"/>
      <c r="BG195" s="424"/>
      <c r="BH195" s="424"/>
      <c r="BI195" s="424"/>
    </row>
  </sheetData>
  <mergeCells count="6">
    <mergeCell ref="A1:P1"/>
    <mergeCell ref="B2:P2"/>
    <mergeCell ref="A3:A4"/>
    <mergeCell ref="C3:C4"/>
    <mergeCell ref="D3:I3"/>
    <mergeCell ref="J3:O3"/>
  </mergeCells>
  <printOptions horizontalCentered="1"/>
  <pageMargins left="0.11811023622047245" right="0.11811023622047245" top="0.55118110236220474" bottom="0.55118110236220474" header="0.31496062992125984" footer="0.31496062992125984"/>
  <pageSetup paperSize="5" orientation="landscape" verticalDpi="0" r:id="rId1"/>
  <headerFooter>
    <oddHeader>&amp;R&amp;"TH SarabunPSK,ตัวหนา"&amp;16&amp;P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Q33"/>
  <sheetViews>
    <sheetView showGridLines="0" showWhiteSpace="0" view="pageLayout" topLeftCell="C4" zoomScaleNormal="100" zoomScaleSheetLayoutView="115" workbookViewId="0">
      <selection activeCell="B34" sqref="B34"/>
    </sheetView>
  </sheetViews>
  <sheetFormatPr defaultRowHeight="18.75"/>
  <cols>
    <col min="1" max="1" width="4.875" style="47" customWidth="1"/>
    <col min="2" max="2" width="46.5" style="47" customWidth="1"/>
    <col min="3" max="3" width="6.875" style="38" customWidth="1"/>
    <col min="4" max="4" width="5.25" style="400" customWidth="1"/>
    <col min="5" max="9" width="5.25" style="400" hidden="1" customWidth="1"/>
    <col min="10" max="10" width="6.875" style="400" hidden="1" customWidth="1"/>
    <col min="11" max="11" width="7.5" style="400" hidden="1" customWidth="1"/>
    <col min="12" max="13" width="8.125" style="43" hidden="1" customWidth="1"/>
    <col min="14" max="14" width="10.625" style="440" hidden="1" customWidth="1"/>
    <col min="15" max="15" width="10.625" style="440" customWidth="1"/>
    <col min="16" max="16" width="12.25" style="47" customWidth="1"/>
    <col min="17" max="26" width="10.625" style="47" customWidth="1"/>
    <col min="27" max="251" width="9" style="43"/>
    <col min="252" max="16384" width="9" style="47"/>
  </cols>
  <sheetData>
    <row r="3" spans="1:251" s="469" customFormat="1" ht="18.75" customHeight="1">
      <c r="A3" s="507">
        <v>6</v>
      </c>
      <c r="B3" s="506" t="s">
        <v>718</v>
      </c>
      <c r="C3" s="501"/>
      <c r="D3" s="504"/>
      <c r="E3" s="504"/>
      <c r="F3" s="504"/>
      <c r="G3" s="504"/>
      <c r="H3" s="504"/>
      <c r="I3" s="504"/>
      <c r="J3" s="504"/>
      <c r="K3" s="504"/>
      <c r="L3" s="505"/>
      <c r="M3" s="505"/>
      <c r="N3" s="501"/>
      <c r="O3" s="508" t="s">
        <v>886</v>
      </c>
      <c r="P3" s="895" t="s">
        <v>663</v>
      </c>
      <c r="Q3" s="896" t="s">
        <v>3</v>
      </c>
      <c r="R3" s="896"/>
      <c r="S3" s="896"/>
      <c r="T3" s="896"/>
      <c r="U3" s="896"/>
      <c r="V3" s="896"/>
      <c r="W3" s="896"/>
      <c r="X3" s="896"/>
      <c r="Y3" s="896"/>
      <c r="Z3" s="896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424"/>
      <c r="CZ3" s="424"/>
      <c r="DA3" s="424"/>
      <c r="DB3" s="424"/>
      <c r="DC3" s="424"/>
      <c r="DD3" s="424"/>
      <c r="DE3" s="424"/>
      <c r="DF3" s="424"/>
      <c r="DG3" s="424"/>
      <c r="DH3" s="424"/>
      <c r="DI3" s="424"/>
      <c r="DJ3" s="424"/>
      <c r="DK3" s="424"/>
      <c r="DL3" s="424"/>
      <c r="DM3" s="424"/>
      <c r="DN3" s="424"/>
      <c r="DO3" s="424"/>
      <c r="DP3" s="424"/>
      <c r="DQ3" s="424"/>
      <c r="DR3" s="424"/>
      <c r="DS3" s="424"/>
      <c r="DT3" s="424"/>
      <c r="DU3" s="424"/>
      <c r="DV3" s="424"/>
      <c r="DW3" s="424"/>
      <c r="DX3" s="424"/>
      <c r="DY3" s="424"/>
      <c r="DZ3" s="424"/>
      <c r="EA3" s="424"/>
      <c r="EB3" s="424"/>
      <c r="EC3" s="424"/>
      <c r="ED3" s="424"/>
      <c r="EE3" s="424"/>
      <c r="EF3" s="424"/>
      <c r="EG3" s="424"/>
      <c r="EH3" s="424"/>
      <c r="EI3" s="424"/>
      <c r="EJ3" s="424"/>
      <c r="EK3" s="424"/>
      <c r="EL3" s="424"/>
      <c r="EM3" s="424"/>
      <c r="EN3" s="424"/>
      <c r="EO3" s="424"/>
      <c r="EP3" s="424"/>
      <c r="EQ3" s="424"/>
      <c r="ER3" s="424"/>
      <c r="ES3" s="424"/>
      <c r="ET3" s="424"/>
      <c r="EU3" s="424"/>
      <c r="EV3" s="424"/>
      <c r="EW3" s="424"/>
      <c r="EX3" s="424"/>
      <c r="EY3" s="424"/>
      <c r="EZ3" s="424"/>
      <c r="FA3" s="424"/>
      <c r="FB3" s="424"/>
      <c r="FC3" s="424"/>
      <c r="FD3" s="424"/>
      <c r="FE3" s="424"/>
      <c r="FF3" s="424"/>
      <c r="FG3" s="424"/>
      <c r="FH3" s="424"/>
      <c r="FI3" s="424"/>
      <c r="FJ3" s="424"/>
      <c r="FK3" s="424"/>
      <c r="FL3" s="424"/>
      <c r="FM3" s="424"/>
      <c r="FN3" s="424"/>
      <c r="FO3" s="424"/>
      <c r="FP3" s="424"/>
      <c r="FQ3" s="424"/>
      <c r="FR3" s="424"/>
      <c r="FS3" s="424"/>
      <c r="FT3" s="424"/>
      <c r="FU3" s="424"/>
      <c r="FV3" s="424"/>
      <c r="FW3" s="424"/>
      <c r="FX3" s="424"/>
      <c r="FY3" s="424"/>
      <c r="FZ3" s="424"/>
      <c r="GA3" s="424"/>
      <c r="GB3" s="424"/>
      <c r="GC3" s="424"/>
      <c r="GD3" s="424"/>
      <c r="GE3" s="424"/>
      <c r="GF3" s="424"/>
      <c r="GG3" s="424"/>
      <c r="GH3" s="424"/>
      <c r="GI3" s="424"/>
      <c r="GJ3" s="424"/>
      <c r="GK3" s="424"/>
      <c r="GL3" s="424"/>
      <c r="GM3" s="424"/>
      <c r="GN3" s="424"/>
      <c r="GO3" s="424"/>
      <c r="GP3" s="424"/>
      <c r="GQ3" s="424"/>
      <c r="GR3" s="424"/>
      <c r="GS3" s="424"/>
      <c r="GT3" s="424"/>
      <c r="GU3" s="424"/>
      <c r="GV3" s="424"/>
      <c r="GW3" s="424"/>
      <c r="GX3" s="424"/>
      <c r="GY3" s="424"/>
      <c r="GZ3" s="424"/>
      <c r="HA3" s="424"/>
      <c r="HB3" s="424"/>
      <c r="HC3" s="424"/>
      <c r="HD3" s="424"/>
      <c r="HE3" s="424"/>
      <c r="HF3" s="424"/>
      <c r="HG3" s="424"/>
      <c r="HH3" s="424"/>
      <c r="HI3" s="424"/>
      <c r="HJ3" s="424"/>
      <c r="HK3" s="424"/>
      <c r="HL3" s="424"/>
      <c r="HM3" s="424"/>
      <c r="HN3" s="424"/>
      <c r="HO3" s="424"/>
      <c r="HP3" s="424"/>
      <c r="HQ3" s="424"/>
      <c r="HR3" s="424"/>
      <c r="HS3" s="424"/>
      <c r="HT3" s="424"/>
      <c r="HU3" s="424"/>
      <c r="HV3" s="424"/>
      <c r="HW3" s="424"/>
      <c r="HX3" s="424"/>
      <c r="HY3" s="424"/>
      <c r="HZ3" s="424"/>
      <c r="IA3" s="424"/>
      <c r="IB3" s="424"/>
      <c r="IC3" s="424"/>
      <c r="ID3" s="424"/>
      <c r="IE3" s="424"/>
      <c r="IF3" s="424"/>
      <c r="IG3" s="424"/>
      <c r="IH3" s="424"/>
      <c r="II3" s="424"/>
      <c r="IJ3" s="424"/>
      <c r="IK3" s="424"/>
      <c r="IL3" s="424"/>
      <c r="IM3" s="424"/>
      <c r="IN3" s="424"/>
      <c r="IO3" s="424"/>
      <c r="IP3" s="424"/>
      <c r="IQ3" s="424"/>
    </row>
    <row r="4" spans="1:251" s="469" customFormat="1">
      <c r="A4" s="505"/>
      <c r="B4" s="506" t="s">
        <v>719</v>
      </c>
      <c r="C4" s="501"/>
      <c r="D4" s="504"/>
      <c r="E4" s="504"/>
      <c r="F4" s="504"/>
      <c r="G4" s="504"/>
      <c r="H4" s="504"/>
      <c r="I4" s="504"/>
      <c r="J4" s="504"/>
      <c r="K4" s="504"/>
      <c r="L4" s="505"/>
      <c r="M4" s="505"/>
      <c r="N4" s="501"/>
      <c r="O4" s="509"/>
      <c r="P4" s="895"/>
      <c r="Q4" s="510" t="s">
        <v>12</v>
      </c>
      <c r="R4" s="510" t="s">
        <v>2</v>
      </c>
      <c r="S4" s="510" t="s">
        <v>10</v>
      </c>
      <c r="T4" s="510" t="s">
        <v>4</v>
      </c>
      <c r="U4" s="510" t="s">
        <v>5</v>
      </c>
      <c r="V4" s="510" t="s">
        <v>6</v>
      </c>
      <c r="W4" s="510" t="s">
        <v>7</v>
      </c>
      <c r="X4" s="510" t="s">
        <v>8</v>
      </c>
      <c r="Y4" s="510" t="s">
        <v>9</v>
      </c>
      <c r="Z4" s="510" t="s">
        <v>11</v>
      </c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4"/>
      <c r="ER4" s="424"/>
      <c r="ES4" s="424"/>
      <c r="ET4" s="424"/>
      <c r="EU4" s="424"/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424"/>
      <c r="FL4" s="424"/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424"/>
      <c r="GB4" s="424"/>
      <c r="GC4" s="424"/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424"/>
      <c r="GS4" s="424"/>
      <c r="GT4" s="424"/>
      <c r="GU4" s="424"/>
      <c r="GV4" s="424"/>
      <c r="GW4" s="424"/>
      <c r="GX4" s="424"/>
      <c r="GY4" s="424"/>
      <c r="GZ4" s="424"/>
      <c r="HA4" s="424"/>
      <c r="HB4" s="424"/>
      <c r="HC4" s="424"/>
      <c r="HD4" s="424"/>
      <c r="HE4" s="424"/>
      <c r="HF4" s="424"/>
      <c r="HG4" s="424"/>
      <c r="HH4" s="424"/>
      <c r="HI4" s="424"/>
      <c r="HJ4" s="424"/>
      <c r="HK4" s="424"/>
      <c r="HL4" s="424"/>
      <c r="HM4" s="424"/>
      <c r="HN4" s="424"/>
      <c r="HO4" s="424"/>
      <c r="HP4" s="424"/>
      <c r="HQ4" s="424"/>
      <c r="HR4" s="424"/>
      <c r="HS4" s="424"/>
      <c r="HT4" s="424"/>
      <c r="HU4" s="424"/>
      <c r="HV4" s="424"/>
      <c r="HW4" s="424"/>
      <c r="HX4" s="424"/>
      <c r="HY4" s="424"/>
      <c r="HZ4" s="424"/>
      <c r="IA4" s="424"/>
      <c r="IB4" s="424"/>
      <c r="IC4" s="424"/>
      <c r="ID4" s="424"/>
      <c r="IE4" s="424"/>
      <c r="IF4" s="424"/>
      <c r="IG4" s="424"/>
      <c r="IH4" s="424"/>
      <c r="II4" s="424"/>
      <c r="IJ4" s="424"/>
      <c r="IK4" s="424"/>
      <c r="IL4" s="424"/>
      <c r="IM4" s="424"/>
      <c r="IN4" s="424"/>
      <c r="IO4" s="424"/>
      <c r="IP4" s="424"/>
      <c r="IQ4" s="424"/>
    </row>
    <row r="5" spans="1:251" hidden="1">
      <c r="A5" s="43"/>
      <c r="B5" s="420" t="s">
        <v>721</v>
      </c>
      <c r="C5" s="427" t="s">
        <v>720</v>
      </c>
      <c r="D5" s="407">
        <v>1</v>
      </c>
      <c r="E5" s="407">
        <v>2</v>
      </c>
      <c r="F5" s="407">
        <v>4</v>
      </c>
      <c r="G5" s="407">
        <v>6</v>
      </c>
      <c r="H5" s="407">
        <v>8</v>
      </c>
      <c r="I5" s="407">
        <v>10</v>
      </c>
      <c r="J5" s="403"/>
      <c r="O5" s="471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</row>
    <row r="6" spans="1:251" s="470" customFormat="1" hidden="1">
      <c r="A6" s="431"/>
      <c r="B6" s="432" t="s">
        <v>781</v>
      </c>
      <c r="C6" s="433"/>
      <c r="D6" s="431"/>
      <c r="E6" s="431"/>
      <c r="F6" s="431"/>
      <c r="G6" s="431"/>
      <c r="H6" s="431"/>
      <c r="I6" s="431"/>
      <c r="J6" s="431"/>
      <c r="K6" s="431"/>
      <c r="L6" s="43"/>
      <c r="M6" s="433"/>
      <c r="N6" s="433"/>
      <c r="O6" s="474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</row>
    <row r="7" spans="1:251" s="470" customFormat="1">
      <c r="A7" s="43"/>
      <c r="B7" s="475" t="s">
        <v>1020</v>
      </c>
      <c r="C7" s="476" t="s">
        <v>708</v>
      </c>
      <c r="D7" s="477"/>
      <c r="E7" s="477"/>
      <c r="F7" s="477"/>
      <c r="G7" s="477"/>
      <c r="H7" s="477"/>
      <c r="I7" s="477"/>
      <c r="J7" s="478">
        <v>-24.62</v>
      </c>
      <c r="K7" s="477"/>
      <c r="L7" s="479"/>
      <c r="M7" s="480"/>
      <c r="N7" s="479"/>
      <c r="O7" s="481" t="s">
        <v>884</v>
      </c>
      <c r="P7" s="482">
        <v>1216.330559864617</v>
      </c>
      <c r="Q7" s="482">
        <v>2006.3010766830271</v>
      </c>
      <c r="R7" s="482">
        <v>997.4811083123426</v>
      </c>
      <c r="S7" s="482">
        <v>736.56987592889641</v>
      </c>
      <c r="T7" s="482">
        <v>1681.0002557166122</v>
      </c>
      <c r="U7" s="482">
        <v>1148.86110898075</v>
      </c>
      <c r="V7" s="482">
        <v>1001.5408320493066</v>
      </c>
      <c r="W7" s="482">
        <v>951.17911507216661</v>
      </c>
      <c r="X7" s="482">
        <v>1408.0209241499565</v>
      </c>
      <c r="Y7" s="482">
        <v>782.24486083318175</v>
      </c>
      <c r="Z7" s="482">
        <v>671.96217101852039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s="470" customFormat="1">
      <c r="A8" s="43"/>
      <c r="B8" s="475"/>
      <c r="C8" s="476"/>
      <c r="D8" s="477"/>
      <c r="E8" s="477"/>
      <c r="F8" s="477"/>
      <c r="G8" s="477"/>
      <c r="H8" s="477"/>
      <c r="I8" s="477"/>
      <c r="J8" s="478"/>
      <c r="K8" s="477"/>
      <c r="L8" s="479"/>
      <c r="M8" s="480"/>
      <c r="N8" s="479"/>
      <c r="O8" s="481" t="s">
        <v>885</v>
      </c>
      <c r="P8" s="640">
        <v>916.8282343662712</v>
      </c>
      <c r="Q8" s="640">
        <v>1147.4864582343439</v>
      </c>
      <c r="R8" s="640">
        <v>799.84499128075959</v>
      </c>
      <c r="S8" s="640">
        <v>817.18707863791258</v>
      </c>
      <c r="T8" s="640">
        <v>584.55058455058452</v>
      </c>
      <c r="U8" s="640">
        <v>948.18214760236742</v>
      </c>
      <c r="V8" s="640">
        <v>817.49641722225681</v>
      </c>
      <c r="W8" s="640">
        <v>996.94586425711714</v>
      </c>
      <c r="X8" s="640">
        <v>1365.0904947631359</v>
      </c>
      <c r="Y8" s="640">
        <v>927.79566664847459</v>
      </c>
      <c r="Z8" s="640">
        <v>767.41809688653473</v>
      </c>
      <c r="AA8" s="642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</row>
    <row r="9" spans="1:251" s="470" customFormat="1">
      <c r="A9" s="43"/>
      <c r="B9" s="475"/>
      <c r="C9" s="476"/>
      <c r="D9" s="477"/>
      <c r="E9" s="477"/>
      <c r="F9" s="477"/>
      <c r="G9" s="477"/>
      <c r="H9" s="477"/>
      <c r="I9" s="477"/>
      <c r="J9" s="478"/>
      <c r="K9" s="477"/>
      <c r="L9" s="479"/>
      <c r="M9" s="480"/>
      <c r="N9" s="479"/>
      <c r="O9" s="577" t="s">
        <v>22</v>
      </c>
      <c r="P9" s="484">
        <f>((P8-P7)*100/P7)</f>
        <v>-24.623431769377049</v>
      </c>
      <c r="Q9" s="484">
        <f t="shared" ref="Q9:Z9" si="0">((Q8-Q7)*100/Q7)</f>
        <v>-42.805869389680154</v>
      </c>
      <c r="R9" s="484">
        <f t="shared" si="0"/>
        <v>-19.813519813519811</v>
      </c>
      <c r="S9" s="483">
        <f t="shared" si="0"/>
        <v>10.944949738454742</v>
      </c>
      <c r="T9" s="484">
        <f t="shared" si="0"/>
        <v>-65.226026434993614</v>
      </c>
      <c r="U9" s="484">
        <f t="shared" si="0"/>
        <v>-17.467643373916761</v>
      </c>
      <c r="V9" s="484">
        <f t="shared" si="0"/>
        <v>-18.376126957346969</v>
      </c>
      <c r="W9" s="483">
        <f t="shared" si="0"/>
        <v>4.8115805382751891</v>
      </c>
      <c r="X9" s="484">
        <f t="shared" si="0"/>
        <v>-3.0489908672868875</v>
      </c>
      <c r="Y9" s="483">
        <f t="shared" si="0"/>
        <v>18.606808827131736</v>
      </c>
      <c r="Z9" s="483">
        <f t="shared" si="0"/>
        <v>14.205550548080392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</row>
    <row r="10" spans="1:251" s="468" customFormat="1">
      <c r="A10" s="43"/>
      <c r="B10" s="485" t="s">
        <v>1021</v>
      </c>
      <c r="C10" s="486"/>
      <c r="D10" s="487"/>
      <c r="E10" s="487"/>
      <c r="F10" s="487"/>
      <c r="G10" s="487"/>
      <c r="H10" s="487"/>
      <c r="I10" s="487"/>
      <c r="J10" s="488">
        <v>-22.65</v>
      </c>
      <c r="K10" s="487"/>
      <c r="L10" s="489"/>
      <c r="M10" s="490"/>
      <c r="N10" s="489"/>
      <c r="O10" s="491" t="s">
        <v>884</v>
      </c>
      <c r="P10" s="492">
        <v>1824.7308795186386</v>
      </c>
      <c r="Q10" s="492">
        <v>2954.4517046983074</v>
      </c>
      <c r="R10" s="492">
        <v>1395.8535167603177</v>
      </c>
      <c r="S10" s="492">
        <v>1216.1587062559336</v>
      </c>
      <c r="T10" s="492">
        <v>2623.1140899853299</v>
      </c>
      <c r="U10" s="492">
        <v>1544.5969782958816</v>
      </c>
      <c r="V10" s="492">
        <v>1508.5242805308415</v>
      </c>
      <c r="W10" s="492">
        <v>1342.3771590819465</v>
      </c>
      <c r="X10" s="492">
        <v>2253.7053182214472</v>
      </c>
      <c r="Y10" s="492">
        <v>1224.3041659086775</v>
      </c>
      <c r="Z10" s="492">
        <v>1182.155671236286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s="468" customFormat="1">
      <c r="A11" s="43"/>
      <c r="B11" s="485"/>
      <c r="C11" s="486"/>
      <c r="D11" s="487"/>
      <c r="E11" s="487"/>
      <c r="F11" s="487"/>
      <c r="G11" s="487"/>
      <c r="H11" s="487"/>
      <c r="I11" s="487"/>
      <c r="J11" s="488"/>
      <c r="K11" s="487"/>
      <c r="L11" s="489"/>
      <c r="M11" s="490"/>
      <c r="N11" s="489"/>
      <c r="O11" s="491" t="s">
        <v>885</v>
      </c>
      <c r="P11" s="641">
        <v>1411.2723397663096</v>
      </c>
      <c r="Q11" s="641">
        <v>1750.926541860686</v>
      </c>
      <c r="R11" s="641">
        <v>1241.6198411160628</v>
      </c>
      <c r="S11" s="641">
        <v>1389.2180336844515</v>
      </c>
      <c r="T11" s="641">
        <v>916.65091665091666</v>
      </c>
      <c r="U11" s="641">
        <v>1185.2276845029594</v>
      </c>
      <c r="V11" s="641">
        <v>1198.8285874509315</v>
      </c>
      <c r="W11" s="641">
        <v>1497.0012501384647</v>
      </c>
      <c r="X11" s="641">
        <v>2353.3020728340416</v>
      </c>
      <c r="Y11" s="641">
        <v>1220.6880241590716</v>
      </c>
      <c r="Z11" s="641">
        <v>1372.1769232373365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</row>
    <row r="12" spans="1:251" s="468" customFormat="1">
      <c r="A12" s="431"/>
      <c r="B12" s="489"/>
      <c r="C12" s="493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89"/>
      <c r="O12" s="578" t="s">
        <v>22</v>
      </c>
      <c r="P12" s="495">
        <f>((P11-P10)*100/P10)</f>
        <v>-22.658603764156101</v>
      </c>
      <c r="Q12" s="495">
        <f t="shared" ref="Q12:Z12" si="1">((Q11-Q10)*100/Q10)</f>
        <v>-40.73599040132283</v>
      </c>
      <c r="R12" s="495">
        <f t="shared" si="1"/>
        <v>-11.04941699056079</v>
      </c>
      <c r="S12" s="492">
        <f t="shared" si="1"/>
        <v>14.229995356551647</v>
      </c>
      <c r="T12" s="495">
        <f t="shared" si="1"/>
        <v>-65.054859026126337</v>
      </c>
      <c r="U12" s="495">
        <f t="shared" si="1"/>
        <v>-23.266217585729461</v>
      </c>
      <c r="V12" s="495">
        <f t="shared" si="1"/>
        <v>-20.529712188055051</v>
      </c>
      <c r="W12" s="492">
        <f t="shared" si="1"/>
        <v>11.518677147506429</v>
      </c>
      <c r="X12" s="492">
        <f t="shared" si="1"/>
        <v>4.4192447791352327</v>
      </c>
      <c r="Y12" s="495">
        <f t="shared" si="1"/>
        <v>-0.29536301928059366</v>
      </c>
      <c r="Z12" s="492">
        <f t="shared" si="1"/>
        <v>16.07413106620114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s="470" customFormat="1" hidden="1">
      <c r="A13" s="43"/>
      <c r="B13" s="432" t="s">
        <v>782</v>
      </c>
      <c r="C13" s="427"/>
      <c r="D13" s="400"/>
      <c r="E13" s="400"/>
      <c r="F13" s="400"/>
      <c r="G13" s="400"/>
      <c r="H13" s="400"/>
      <c r="I13" s="400"/>
      <c r="J13" s="400"/>
      <c r="K13" s="400"/>
      <c r="L13" s="43"/>
      <c r="M13" s="43"/>
      <c r="N13" s="440"/>
      <c r="O13" s="471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</row>
    <row r="14" spans="1:251" s="470" customFormat="1">
      <c r="A14" s="43"/>
      <c r="B14" s="475" t="s">
        <v>1022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9"/>
      <c r="M14" s="479"/>
      <c r="N14" s="479"/>
      <c r="O14" s="481" t="s">
        <v>884</v>
      </c>
      <c r="P14" s="573">
        <f>P16*100/P15</f>
        <v>8.1401339515713556</v>
      </c>
      <c r="Q14" s="573">
        <f>Q16*100/Q15</f>
        <v>9.0666666666666664</v>
      </c>
      <c r="R14" s="573">
        <f t="shared" ref="R14:Z14" si="2">R16*100/R15</f>
        <v>7.5388026607538805</v>
      </c>
      <c r="S14" s="573">
        <f t="shared" si="2"/>
        <v>8.2251082251082259</v>
      </c>
      <c r="T14" s="573">
        <f t="shared" si="2"/>
        <v>8</v>
      </c>
      <c r="U14" s="573">
        <f t="shared" si="2"/>
        <v>8.0385852090032159</v>
      </c>
      <c r="V14" s="573">
        <f t="shared" si="2"/>
        <v>1.6666666666666667</v>
      </c>
      <c r="W14" s="573">
        <f t="shared" si="2"/>
        <v>8.2089552238805972</v>
      </c>
      <c r="X14" s="573">
        <f t="shared" si="2"/>
        <v>6.7415730337078648</v>
      </c>
      <c r="Y14" s="573">
        <f t="shared" si="2"/>
        <v>14.473684210526315</v>
      </c>
      <c r="Z14" s="573">
        <f t="shared" si="2"/>
        <v>7.8125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</row>
    <row r="15" spans="1:251" s="470" customFormat="1">
      <c r="A15" s="43"/>
      <c r="B15" s="475"/>
      <c r="C15" s="476"/>
      <c r="D15" s="477"/>
      <c r="E15" s="477"/>
      <c r="F15" s="477"/>
      <c r="G15" s="477"/>
      <c r="H15" s="477"/>
      <c r="I15" s="477"/>
      <c r="J15" s="477"/>
      <c r="K15" s="477"/>
      <c r="L15" s="479"/>
      <c r="M15" s="479"/>
      <c r="N15" s="479"/>
      <c r="O15" s="481" t="s">
        <v>852</v>
      </c>
      <c r="P15" s="482">
        <f>SUM(Q15:Z15)</f>
        <v>1941</v>
      </c>
      <c r="Q15" s="482">
        <f>289+86</f>
        <v>375</v>
      </c>
      <c r="R15" s="482">
        <f>377+74</f>
        <v>451</v>
      </c>
      <c r="S15" s="574">
        <f>176+55</f>
        <v>231</v>
      </c>
      <c r="T15" s="574">
        <f>86+64</f>
        <v>150</v>
      </c>
      <c r="U15" s="482">
        <f>223+88</f>
        <v>311</v>
      </c>
      <c r="V15" s="482">
        <f>26+34</f>
        <v>60</v>
      </c>
      <c r="W15" s="482">
        <f>92+42</f>
        <v>134</v>
      </c>
      <c r="X15" s="574">
        <f>57+32</f>
        <v>89</v>
      </c>
      <c r="Y15" s="574">
        <f>65+11</f>
        <v>76</v>
      </c>
      <c r="Z15" s="574">
        <f>24+40</f>
        <v>64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</row>
    <row r="16" spans="1:251" s="470" customFormat="1">
      <c r="A16" s="43"/>
      <c r="B16" s="475"/>
      <c r="C16" s="476"/>
      <c r="D16" s="477"/>
      <c r="E16" s="477"/>
      <c r="F16" s="477"/>
      <c r="G16" s="477"/>
      <c r="H16" s="477"/>
      <c r="I16" s="477"/>
      <c r="J16" s="477"/>
      <c r="K16" s="477"/>
      <c r="L16" s="479"/>
      <c r="M16" s="479"/>
      <c r="N16" s="479"/>
      <c r="O16" s="481" t="s">
        <v>903</v>
      </c>
      <c r="P16" s="482">
        <f>SUM(Q16:Z16)</f>
        <v>158</v>
      </c>
      <c r="Q16" s="482">
        <f>27+7</f>
        <v>34</v>
      </c>
      <c r="R16" s="482">
        <f>27+7</f>
        <v>34</v>
      </c>
      <c r="S16" s="574">
        <f>16+3</f>
        <v>19</v>
      </c>
      <c r="T16" s="574">
        <f>9+3</f>
        <v>12</v>
      </c>
      <c r="U16" s="482">
        <f>20+5</f>
        <v>25</v>
      </c>
      <c r="V16" s="482">
        <f>0+1</f>
        <v>1</v>
      </c>
      <c r="W16" s="482">
        <f>7+4</f>
        <v>11</v>
      </c>
      <c r="X16" s="574">
        <f>5+1</f>
        <v>6</v>
      </c>
      <c r="Y16" s="574">
        <f>10+1</f>
        <v>11</v>
      </c>
      <c r="Z16" s="574">
        <f>2+3</f>
        <v>5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</row>
    <row r="17" spans="1:251" s="470" customFormat="1">
      <c r="A17" s="43"/>
      <c r="B17" s="475"/>
      <c r="C17" s="476"/>
      <c r="D17" s="477"/>
      <c r="E17" s="477"/>
      <c r="F17" s="477"/>
      <c r="G17" s="477"/>
      <c r="H17" s="477"/>
      <c r="I17" s="477"/>
      <c r="J17" s="477"/>
      <c r="K17" s="477"/>
      <c r="L17" s="479"/>
      <c r="M17" s="479"/>
      <c r="N17" s="479"/>
      <c r="O17" s="481" t="s">
        <v>885</v>
      </c>
      <c r="P17" s="573">
        <f>P19*100/P18</f>
        <v>10.788990825688073</v>
      </c>
      <c r="Q17" s="573">
        <f>Q19*100/Q18</f>
        <v>10.416666666666666</v>
      </c>
      <c r="R17" s="573">
        <f t="shared" ref="R17:Z17" si="3">R19*100/R18</f>
        <v>15.384615384615385</v>
      </c>
      <c r="S17" s="573">
        <f t="shared" si="3"/>
        <v>10.397553516819572</v>
      </c>
      <c r="T17" s="573">
        <f t="shared" si="3"/>
        <v>5.8631921824104234</v>
      </c>
      <c r="U17" s="573">
        <f t="shared" si="3"/>
        <v>9.9737532808398957</v>
      </c>
      <c r="V17" s="573">
        <f t="shared" si="3"/>
        <v>12.8</v>
      </c>
      <c r="W17" s="573">
        <f t="shared" si="3"/>
        <v>11.949685534591195</v>
      </c>
      <c r="X17" s="573">
        <f t="shared" si="3"/>
        <v>9.2857142857142865</v>
      </c>
      <c r="Y17" s="573">
        <f t="shared" si="3"/>
        <v>10.185185185185185</v>
      </c>
      <c r="Z17" s="573">
        <f t="shared" si="3"/>
        <v>9.3023255813953494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</row>
    <row r="18" spans="1:251" s="470" customFormat="1">
      <c r="A18" s="43"/>
      <c r="B18" s="475"/>
      <c r="C18" s="476"/>
      <c r="D18" s="477"/>
      <c r="E18" s="477"/>
      <c r="F18" s="477"/>
      <c r="G18" s="477"/>
      <c r="H18" s="477"/>
      <c r="I18" s="477"/>
      <c r="J18" s="477"/>
      <c r="K18" s="477"/>
      <c r="L18" s="479"/>
      <c r="M18" s="479"/>
      <c r="N18" s="479"/>
      <c r="O18" s="481" t="s">
        <v>852</v>
      </c>
      <c r="P18" s="482">
        <f>SUM(Q18:Z18)</f>
        <v>2725</v>
      </c>
      <c r="Q18" s="482">
        <f>526+98</f>
        <v>624</v>
      </c>
      <c r="R18" s="482">
        <f>336+132</f>
        <v>468</v>
      </c>
      <c r="S18" s="482">
        <f>224+103</f>
        <v>327</v>
      </c>
      <c r="T18" s="482">
        <f>251+56</f>
        <v>307</v>
      </c>
      <c r="U18" s="482">
        <f>251+130</f>
        <v>381</v>
      </c>
      <c r="V18" s="482">
        <f>73+52</f>
        <v>125</v>
      </c>
      <c r="W18" s="482">
        <f>99+60</f>
        <v>159</v>
      </c>
      <c r="X18" s="482">
        <f>92+48</f>
        <v>140</v>
      </c>
      <c r="Y18" s="482">
        <f>88+20</f>
        <v>108</v>
      </c>
      <c r="Z18" s="482">
        <f>49+37</f>
        <v>86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</row>
    <row r="19" spans="1:251" s="470" customFormat="1">
      <c r="A19" s="43"/>
      <c r="B19" s="475"/>
      <c r="C19" s="476"/>
      <c r="D19" s="477"/>
      <c r="E19" s="477"/>
      <c r="F19" s="477"/>
      <c r="G19" s="477"/>
      <c r="H19" s="477"/>
      <c r="I19" s="477"/>
      <c r="J19" s="477"/>
      <c r="K19" s="477"/>
      <c r="L19" s="479"/>
      <c r="M19" s="479"/>
      <c r="N19" s="479"/>
      <c r="O19" s="481" t="s">
        <v>903</v>
      </c>
      <c r="P19" s="482">
        <f>SUM(Q19:Z19)</f>
        <v>294</v>
      </c>
      <c r="Q19" s="482">
        <f>57+8</f>
        <v>65</v>
      </c>
      <c r="R19" s="482">
        <f>46+26</f>
        <v>72</v>
      </c>
      <c r="S19" s="482">
        <f>21+13</f>
        <v>34</v>
      </c>
      <c r="T19" s="482">
        <f>12+6</f>
        <v>18</v>
      </c>
      <c r="U19" s="482">
        <f>30+8</f>
        <v>38</v>
      </c>
      <c r="V19" s="482">
        <f>12+4</f>
        <v>16</v>
      </c>
      <c r="W19" s="482">
        <f>14+5</f>
        <v>19</v>
      </c>
      <c r="X19" s="482">
        <f>11+2</f>
        <v>13</v>
      </c>
      <c r="Y19" s="482">
        <f>10+1</f>
        <v>11</v>
      </c>
      <c r="Z19" s="482">
        <f>5+3</f>
        <v>8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1:251" s="470" customFormat="1">
      <c r="A20" s="43"/>
      <c r="B20" s="475"/>
      <c r="C20" s="476"/>
      <c r="D20" s="477"/>
      <c r="E20" s="477"/>
      <c r="F20" s="477"/>
      <c r="G20" s="477"/>
      <c r="H20" s="477"/>
      <c r="I20" s="477"/>
      <c r="J20" s="477"/>
      <c r="K20" s="477"/>
      <c r="L20" s="479"/>
      <c r="M20" s="479"/>
      <c r="N20" s="479"/>
      <c r="O20" s="577" t="s">
        <v>22</v>
      </c>
      <c r="P20" s="575">
        <f>(((P17-P14)*100)/P14)</f>
        <v>32.540703751016125</v>
      </c>
      <c r="Q20" s="575">
        <f t="shared" ref="Q20:Z20" si="4">(((Q17-Q14)*100)/Q14)</f>
        <v>14.889705882352938</v>
      </c>
      <c r="R20" s="575">
        <f t="shared" si="4"/>
        <v>104.07239819004525</v>
      </c>
      <c r="S20" s="575">
        <f t="shared" si="4"/>
        <v>26.412361178174788</v>
      </c>
      <c r="T20" s="575">
        <f t="shared" si="4"/>
        <v>-26.710097719869708</v>
      </c>
      <c r="U20" s="575">
        <f t="shared" si="4"/>
        <v>24.073490813648295</v>
      </c>
      <c r="V20" s="575">
        <f t="shared" si="4"/>
        <v>668.00000000000011</v>
      </c>
      <c r="W20" s="575">
        <f t="shared" si="4"/>
        <v>45.568896512292739</v>
      </c>
      <c r="X20" s="575">
        <f t="shared" si="4"/>
        <v>37.738095238095255</v>
      </c>
      <c r="Y20" s="575">
        <f t="shared" si="4"/>
        <v>-29.629629629629626</v>
      </c>
      <c r="Z20" s="575">
        <f t="shared" si="4"/>
        <v>19.069767441860474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</row>
    <row r="21" spans="1:251" s="468" customFormat="1">
      <c r="A21" s="43"/>
      <c r="B21" s="485" t="s">
        <v>1023</v>
      </c>
      <c r="C21" s="486"/>
      <c r="D21" s="487"/>
      <c r="E21" s="487"/>
      <c r="F21" s="487"/>
      <c r="G21" s="487"/>
      <c r="H21" s="487"/>
      <c r="I21" s="487"/>
      <c r="J21" s="487"/>
      <c r="K21" s="487"/>
      <c r="L21" s="489"/>
      <c r="M21" s="489"/>
      <c r="N21" s="490"/>
      <c r="O21" s="496"/>
      <c r="P21" s="492"/>
      <c r="Q21" s="637">
        <v>0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6">
        <v>0.11799999999999999</v>
      </c>
      <c r="Y21" s="638">
        <v>7.6999999999999999E-2</v>
      </c>
      <c r="Z21" s="637">
        <v>0</v>
      </c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</row>
    <row r="22" spans="1:251" s="470" customFormat="1">
      <c r="A22" s="431"/>
      <c r="B22" s="475" t="s">
        <v>1024</v>
      </c>
      <c r="C22" s="497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9"/>
      <c r="O22" s="577" t="s">
        <v>22</v>
      </c>
      <c r="P22" s="633">
        <v>0.5978</v>
      </c>
      <c r="Q22" s="634">
        <v>0.33339999999999997</v>
      </c>
      <c r="R22" s="635">
        <v>1</v>
      </c>
      <c r="S22" s="635">
        <v>1</v>
      </c>
      <c r="T22" s="633">
        <v>9.5200000000000007E-2</v>
      </c>
      <c r="U22" s="635">
        <v>1</v>
      </c>
      <c r="V22" s="635">
        <v>0.61109999999999998</v>
      </c>
      <c r="W22" s="634">
        <v>0.53339999999999999</v>
      </c>
      <c r="X22" s="635">
        <v>0.2</v>
      </c>
      <c r="Y22" s="634">
        <v>0.71419999999999995</v>
      </c>
      <c r="Z22" s="632">
        <v>0.1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</row>
    <row r="23" spans="1:251" hidden="1">
      <c r="A23" s="43"/>
      <c r="B23" s="432" t="s">
        <v>783</v>
      </c>
      <c r="C23" s="427"/>
      <c r="O23" s="471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</row>
    <row r="24" spans="1:251" s="468" customFormat="1">
      <c r="A24" s="431"/>
      <c r="B24" s="475" t="s">
        <v>1025</v>
      </c>
      <c r="C24" s="497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9"/>
      <c r="O24" s="577" t="s">
        <v>22</v>
      </c>
      <c r="P24" s="500" t="s">
        <v>175</v>
      </c>
      <c r="Q24" s="500" t="s">
        <v>175</v>
      </c>
      <c r="R24" s="639">
        <v>1</v>
      </c>
      <c r="S24" s="500" t="s">
        <v>175</v>
      </c>
      <c r="T24" s="500" t="s">
        <v>175</v>
      </c>
      <c r="U24" s="500" t="s">
        <v>175</v>
      </c>
      <c r="V24" s="639">
        <v>1</v>
      </c>
      <c r="W24" s="500" t="s">
        <v>175</v>
      </c>
      <c r="X24" s="500" t="s">
        <v>175</v>
      </c>
      <c r="Y24" s="500" t="s">
        <v>175</v>
      </c>
      <c r="Z24" s="500" t="s">
        <v>175</v>
      </c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</row>
    <row r="25" spans="1:251" hidden="1">
      <c r="A25" s="43"/>
      <c r="B25" s="432" t="s">
        <v>784</v>
      </c>
      <c r="C25" s="427"/>
      <c r="O25" s="471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</row>
    <row r="26" spans="1:251" s="470" customFormat="1">
      <c r="A26" s="43"/>
      <c r="B26" s="485" t="s">
        <v>1026</v>
      </c>
      <c r="C26" s="486"/>
      <c r="D26" s="487"/>
      <c r="E26" s="487"/>
      <c r="F26" s="487"/>
      <c r="G26" s="487"/>
      <c r="H26" s="487"/>
      <c r="I26" s="487"/>
      <c r="J26" s="487"/>
      <c r="K26" s="487"/>
      <c r="L26" s="489"/>
      <c r="M26" s="489"/>
      <c r="N26" s="490"/>
      <c r="O26" s="578" t="s">
        <v>22</v>
      </c>
      <c r="P26" s="495">
        <v>89.07</v>
      </c>
      <c r="Q26" s="495">
        <v>85.05</v>
      </c>
      <c r="R26" s="502">
        <v>97</v>
      </c>
      <c r="S26" s="495">
        <v>93.22</v>
      </c>
      <c r="T26" s="495">
        <v>90.41</v>
      </c>
      <c r="U26" s="495">
        <v>83.78</v>
      </c>
      <c r="V26" s="502">
        <v>96.3</v>
      </c>
      <c r="W26" s="495">
        <v>91.26</v>
      </c>
      <c r="X26" s="495">
        <v>85.62</v>
      </c>
      <c r="Y26" s="502">
        <v>87.5</v>
      </c>
      <c r="Z26" s="495">
        <v>84.09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</row>
    <row r="27" spans="1:251" s="468" customFormat="1">
      <c r="A27" s="43"/>
      <c r="B27" s="475" t="s">
        <v>1027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9"/>
      <c r="M27" s="479"/>
      <c r="N27" s="480"/>
      <c r="O27" s="580" t="s">
        <v>884</v>
      </c>
      <c r="P27" s="482">
        <v>78.97</v>
      </c>
      <c r="Q27" s="482">
        <v>69.95</v>
      </c>
      <c r="R27" s="482">
        <v>142.61000000000001</v>
      </c>
      <c r="S27" s="482">
        <v>37.65</v>
      </c>
      <c r="T27" s="482">
        <v>28.26</v>
      </c>
      <c r="U27" s="482">
        <v>56.75</v>
      </c>
      <c r="V27" s="482">
        <v>159.05000000000001</v>
      </c>
      <c r="W27" s="482">
        <v>41.01</v>
      </c>
      <c r="X27" s="482">
        <v>8.7200000000000006</v>
      </c>
      <c r="Y27" s="482">
        <v>87.32</v>
      </c>
      <c r="Z27" s="482">
        <v>126.51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</row>
    <row r="28" spans="1:251" s="473" customFormat="1">
      <c r="A28" s="43"/>
      <c r="B28" s="475"/>
      <c r="C28" s="476"/>
      <c r="D28" s="477"/>
      <c r="E28" s="477"/>
      <c r="F28" s="477"/>
      <c r="G28" s="477"/>
      <c r="H28" s="477"/>
      <c r="I28" s="477"/>
      <c r="J28" s="477"/>
      <c r="K28" s="477"/>
      <c r="L28" s="479"/>
      <c r="M28" s="479"/>
      <c r="N28" s="480"/>
      <c r="O28" s="481" t="s">
        <v>885</v>
      </c>
      <c r="P28" s="640">
        <v>70.42</v>
      </c>
      <c r="Q28" s="640">
        <v>74.84</v>
      </c>
      <c r="R28" s="640">
        <v>52.7</v>
      </c>
      <c r="S28" s="640">
        <v>98.88</v>
      </c>
      <c r="T28" s="640">
        <v>66.150000000000006</v>
      </c>
      <c r="U28" s="640">
        <v>81.53</v>
      </c>
      <c r="V28" s="640">
        <v>99.69</v>
      </c>
      <c r="W28" s="640">
        <v>31.65</v>
      </c>
      <c r="X28" s="640">
        <v>83.26</v>
      </c>
      <c r="Y28" s="640">
        <v>34.56</v>
      </c>
      <c r="Z28" s="640">
        <v>52.13</v>
      </c>
    </row>
    <row r="29" spans="1:251" s="473" customFormat="1">
      <c r="A29" s="43"/>
      <c r="B29" s="475"/>
      <c r="C29" s="476"/>
      <c r="D29" s="477"/>
      <c r="E29" s="477"/>
      <c r="F29" s="477"/>
      <c r="G29" s="477"/>
      <c r="H29" s="477"/>
      <c r="I29" s="477"/>
      <c r="J29" s="477"/>
      <c r="K29" s="477"/>
      <c r="L29" s="479"/>
      <c r="M29" s="479"/>
      <c r="N29" s="480"/>
      <c r="O29" s="577" t="s">
        <v>22</v>
      </c>
      <c r="P29" s="575">
        <f>(((P28-P27)*100)/P27)</f>
        <v>-10.826896289730275</v>
      </c>
      <c r="Q29" s="575">
        <f t="shared" ref="Q29:Z29" si="5">(((Q28-Q27)*100)/Q27)</f>
        <v>6.9907076483202291</v>
      </c>
      <c r="R29" s="576">
        <f t="shared" si="5"/>
        <v>-63.046069700582017</v>
      </c>
      <c r="S29" s="575">
        <f t="shared" si="5"/>
        <v>162.62948207171314</v>
      </c>
      <c r="T29" s="575">
        <f t="shared" si="5"/>
        <v>134.07643312101911</v>
      </c>
      <c r="U29" s="575">
        <f t="shared" si="5"/>
        <v>43.665198237885463</v>
      </c>
      <c r="V29" s="576">
        <f t="shared" si="5"/>
        <v>-37.321596982081118</v>
      </c>
      <c r="W29" s="576">
        <f t="shared" si="5"/>
        <v>-22.823701536210681</v>
      </c>
      <c r="X29" s="575">
        <f t="shared" si="5"/>
        <v>854.81651376146795</v>
      </c>
      <c r="Y29" s="576">
        <f t="shared" si="5"/>
        <v>-60.421438387540078</v>
      </c>
      <c r="Z29" s="576">
        <f t="shared" si="5"/>
        <v>-58.793771243379965</v>
      </c>
    </row>
    <row r="30" spans="1:251" s="473" customFormat="1">
      <c r="A30" s="43"/>
      <c r="B30" s="485" t="s">
        <v>1028</v>
      </c>
      <c r="C30" s="503"/>
      <c r="D30" s="487"/>
      <c r="E30" s="487"/>
      <c r="F30" s="487"/>
      <c r="G30" s="487"/>
      <c r="H30" s="487"/>
      <c r="I30" s="487"/>
      <c r="J30" s="487"/>
      <c r="K30" s="487"/>
      <c r="L30" s="489"/>
      <c r="M30" s="489"/>
      <c r="N30" s="490"/>
      <c r="O30" s="579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</row>
    <row r="31" spans="1:251" s="470" customFormat="1" ht="21">
      <c r="A31" s="47"/>
      <c r="B31" s="47"/>
      <c r="C31" s="38"/>
      <c r="D31" s="400"/>
      <c r="E31" s="400"/>
      <c r="F31" s="400"/>
      <c r="G31" s="400"/>
      <c r="H31" s="400"/>
      <c r="I31" s="400"/>
      <c r="J31" s="400"/>
      <c r="K31" s="400"/>
      <c r="L31" s="43"/>
      <c r="M31" s="43"/>
      <c r="N31" s="440"/>
      <c r="O31" s="472" t="s">
        <v>887</v>
      </c>
      <c r="P31" s="467">
        <v>3</v>
      </c>
      <c r="Q31" s="467">
        <v>5</v>
      </c>
      <c r="R31" s="467">
        <v>7</v>
      </c>
      <c r="S31" s="467">
        <v>3</v>
      </c>
      <c r="T31" s="467">
        <v>4</v>
      </c>
      <c r="U31" s="467">
        <v>5</v>
      </c>
      <c r="V31" s="467">
        <v>7</v>
      </c>
      <c r="W31" s="467">
        <v>4</v>
      </c>
      <c r="X31" s="467">
        <v>3</v>
      </c>
      <c r="Y31" s="467">
        <v>5</v>
      </c>
      <c r="Z31" s="467">
        <v>3</v>
      </c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</row>
    <row r="32" spans="1:251" ht="21">
      <c r="O32" s="472" t="s">
        <v>888</v>
      </c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</row>
    <row r="33" spans="15:15">
      <c r="O33"/>
    </row>
  </sheetData>
  <mergeCells count="2">
    <mergeCell ref="P3:P4"/>
    <mergeCell ref="Q3:Z3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landscape" verticalDpi="0" r:id="rId1"/>
  <headerFooter>
    <oddHeader>&amp;R&amp;"TH SarabunPSK,ตัวหนา"&amp;16&amp;P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140"/>
  <sheetViews>
    <sheetView topLeftCell="A134" workbookViewId="0">
      <selection activeCell="C143" sqref="C143"/>
    </sheetView>
  </sheetViews>
  <sheetFormatPr defaultRowHeight="25.5"/>
  <cols>
    <col min="1" max="1" width="15.625" style="811" customWidth="1"/>
    <col min="2" max="2" width="9.75" style="811" customWidth="1"/>
    <col min="3" max="3" width="9.625" style="811" customWidth="1"/>
    <col min="4" max="4" width="10.25" style="811" customWidth="1"/>
    <col min="5" max="5" width="9.375" style="811" customWidth="1"/>
    <col min="6" max="6" width="9.75" style="811" customWidth="1"/>
    <col min="7" max="10" width="11.75" style="811" bestFit="1" customWidth="1"/>
    <col min="11" max="11" width="11.125" style="811" customWidth="1"/>
    <col min="12" max="21" width="11.75" style="811" bestFit="1" customWidth="1"/>
    <col min="22" max="16384" width="9" style="811"/>
  </cols>
  <sheetData>
    <row r="2" spans="1:7" ht="26.25">
      <c r="B2" s="813">
        <v>2554</v>
      </c>
      <c r="C2" s="813">
        <v>2555</v>
      </c>
      <c r="D2" s="813">
        <v>2556</v>
      </c>
      <c r="E2" s="813">
        <v>2557</v>
      </c>
      <c r="F2" s="813">
        <v>2558</v>
      </c>
      <c r="G2" s="813">
        <v>2559</v>
      </c>
    </row>
    <row r="3" spans="1:7" ht="26.25">
      <c r="A3" s="814" t="s">
        <v>21</v>
      </c>
      <c r="B3" s="812">
        <v>71</v>
      </c>
      <c r="C3" s="812">
        <v>71</v>
      </c>
      <c r="D3" s="812">
        <v>71.5</v>
      </c>
      <c r="E3" s="812">
        <v>72</v>
      </c>
      <c r="F3" s="812">
        <v>72.5</v>
      </c>
      <c r="G3" s="812">
        <v>73</v>
      </c>
    </row>
    <row r="4" spans="1:7" ht="26.25">
      <c r="A4" s="814" t="s">
        <v>22</v>
      </c>
      <c r="B4" s="815">
        <v>70.959999999999994</v>
      </c>
    </row>
    <row r="5" spans="1:7" ht="26.25">
      <c r="A5" s="814" t="s">
        <v>1064</v>
      </c>
      <c r="B5" s="815">
        <v>69.5</v>
      </c>
      <c r="C5" s="815">
        <v>69.599999999999994</v>
      </c>
      <c r="D5" s="815"/>
      <c r="E5" s="815"/>
      <c r="F5" s="815"/>
      <c r="G5" s="815"/>
    </row>
    <row r="7" spans="1:7" ht="26.25">
      <c r="B7" s="813">
        <v>2554</v>
      </c>
      <c r="C7" s="813">
        <v>2555</v>
      </c>
      <c r="D7" s="813">
        <v>2556</v>
      </c>
      <c r="E7" s="813">
        <v>2557</v>
      </c>
      <c r="F7" s="813">
        <v>2558</v>
      </c>
      <c r="G7" s="813">
        <v>2559</v>
      </c>
    </row>
    <row r="8" spans="1:7" ht="26.25">
      <c r="A8" s="814" t="s">
        <v>21</v>
      </c>
      <c r="B8" s="812">
        <v>90</v>
      </c>
      <c r="C8" s="812">
        <v>90</v>
      </c>
      <c r="D8" s="812">
        <v>90</v>
      </c>
      <c r="E8" s="812">
        <v>95</v>
      </c>
      <c r="F8" s="812">
        <v>95</v>
      </c>
      <c r="G8" s="812">
        <v>100</v>
      </c>
    </row>
    <row r="9" spans="1:7" ht="26.25">
      <c r="A9" s="814" t="s">
        <v>22</v>
      </c>
      <c r="B9" s="815">
        <v>77.2</v>
      </c>
    </row>
    <row r="10" spans="1:7" ht="26.25">
      <c r="A10" s="814" t="s">
        <v>1064</v>
      </c>
      <c r="B10" s="815">
        <v>76.3</v>
      </c>
      <c r="C10" s="815">
        <v>76.900000000000006</v>
      </c>
      <c r="D10" s="815"/>
      <c r="E10" s="815"/>
      <c r="F10" s="815"/>
      <c r="G10" s="815"/>
    </row>
    <row r="11" spans="1:7" ht="26.25">
      <c r="B11" s="813">
        <v>2554</v>
      </c>
      <c r="C11" s="813">
        <v>2555</v>
      </c>
      <c r="D11" s="813">
        <v>2556</v>
      </c>
      <c r="E11" s="813">
        <v>2557</v>
      </c>
      <c r="F11" s="813">
        <v>2558</v>
      </c>
      <c r="G11" s="813">
        <v>2559</v>
      </c>
    </row>
    <row r="12" spans="1:7" ht="26.25">
      <c r="A12" s="814" t="s">
        <v>21</v>
      </c>
      <c r="B12" s="812">
        <v>30</v>
      </c>
      <c r="C12" s="812">
        <v>35</v>
      </c>
      <c r="D12" s="812">
        <v>40</v>
      </c>
      <c r="E12" s="812">
        <v>50</v>
      </c>
      <c r="F12" s="812">
        <v>60</v>
      </c>
      <c r="G12" s="812">
        <v>70</v>
      </c>
    </row>
    <row r="13" spans="1:7" ht="26.25">
      <c r="A13" s="814" t="s">
        <v>22</v>
      </c>
      <c r="B13" s="815">
        <v>1.94</v>
      </c>
      <c r="C13" s="815">
        <v>7.03</v>
      </c>
    </row>
    <row r="15" spans="1:7" ht="26.25">
      <c r="B15" s="813">
        <v>2554</v>
      </c>
      <c r="C15" s="813">
        <v>2555</v>
      </c>
      <c r="D15" s="813">
        <v>2556</v>
      </c>
      <c r="E15" s="813">
        <v>2557</v>
      </c>
      <c r="F15" s="813">
        <v>2558</v>
      </c>
      <c r="G15" s="813">
        <v>2559</v>
      </c>
    </row>
    <row r="16" spans="1:7" ht="26.25">
      <c r="A16" s="814" t="s">
        <v>21</v>
      </c>
      <c r="B16" s="812">
        <v>8</v>
      </c>
      <c r="C16" s="812">
        <v>7.8</v>
      </c>
      <c r="D16" s="812">
        <v>7.5</v>
      </c>
      <c r="E16" s="812">
        <v>7.2</v>
      </c>
      <c r="F16" s="812">
        <v>7</v>
      </c>
      <c r="G16" s="812">
        <v>6.8</v>
      </c>
    </row>
    <row r="17" spans="1:7" ht="26.25">
      <c r="A17" s="814" t="s">
        <v>22</v>
      </c>
      <c r="B17" s="815">
        <v>7.64</v>
      </c>
      <c r="C17" s="815">
        <v>8.44</v>
      </c>
    </row>
    <row r="20" spans="1:7" ht="26.25" thickBot="1">
      <c r="B20" s="811">
        <v>53</v>
      </c>
      <c r="C20" s="811">
        <v>54</v>
      </c>
      <c r="D20" s="811">
        <v>55</v>
      </c>
    </row>
    <row r="21" spans="1:7" ht="26.25" thickBot="1">
      <c r="B21" s="820">
        <v>13.34</v>
      </c>
      <c r="C21" s="821">
        <v>13.08</v>
      </c>
      <c r="D21" s="821">
        <v>12.16</v>
      </c>
    </row>
    <row r="22" spans="1:7">
      <c r="C22" s="811">
        <v>1.94</v>
      </c>
    </row>
    <row r="24" spans="1:7" ht="26.25">
      <c r="B24" s="813">
        <v>2554</v>
      </c>
      <c r="C24" s="813">
        <v>2555</v>
      </c>
      <c r="D24" s="813">
        <v>2556</v>
      </c>
      <c r="E24" s="813">
        <v>2557</v>
      </c>
      <c r="F24" s="813">
        <v>2558</v>
      </c>
      <c r="G24" s="813">
        <v>2559</v>
      </c>
    </row>
    <row r="25" spans="1:7" ht="26.25">
      <c r="A25" s="814" t="s">
        <v>21</v>
      </c>
      <c r="B25" s="816">
        <v>1</v>
      </c>
      <c r="C25" s="816">
        <v>1</v>
      </c>
      <c r="D25" s="816">
        <v>1</v>
      </c>
      <c r="E25" s="816">
        <v>1</v>
      </c>
      <c r="F25" s="816">
        <v>1</v>
      </c>
      <c r="G25" s="816">
        <v>1</v>
      </c>
    </row>
    <row r="26" spans="1:7" ht="26.25">
      <c r="A26" s="814" t="s">
        <v>22</v>
      </c>
      <c r="B26" s="816">
        <v>1</v>
      </c>
    </row>
    <row r="28" spans="1:7" ht="26.25">
      <c r="B28" s="813">
        <v>2554</v>
      </c>
      <c r="C28" s="813">
        <v>2555</v>
      </c>
      <c r="D28" s="813">
        <v>2556</v>
      </c>
      <c r="E28" s="813">
        <v>2557</v>
      </c>
      <c r="F28" s="813">
        <v>2558</v>
      </c>
      <c r="G28" s="813">
        <v>2559</v>
      </c>
    </row>
    <row r="29" spans="1:7" ht="26.25">
      <c r="A29" s="814" t="s">
        <v>732</v>
      </c>
      <c r="B29" s="816">
        <v>2</v>
      </c>
      <c r="C29" s="816">
        <v>3</v>
      </c>
      <c r="D29" s="816">
        <v>4</v>
      </c>
      <c r="E29" s="816">
        <v>5</v>
      </c>
      <c r="F29" s="816">
        <v>6</v>
      </c>
      <c r="G29" s="816">
        <v>8</v>
      </c>
    </row>
    <row r="30" spans="1:7" ht="26.25">
      <c r="A30" s="814" t="s">
        <v>22</v>
      </c>
      <c r="B30" s="816">
        <v>3</v>
      </c>
      <c r="C30" s="816">
        <v>0</v>
      </c>
      <c r="D30" s="816">
        <v>0</v>
      </c>
      <c r="E30" s="816">
        <v>0</v>
      </c>
      <c r="F30" s="816">
        <v>0</v>
      </c>
      <c r="G30" s="816">
        <v>0</v>
      </c>
    </row>
    <row r="31" spans="1:7" ht="26.25">
      <c r="A31" s="814" t="s">
        <v>733</v>
      </c>
      <c r="B31" s="816">
        <v>1</v>
      </c>
      <c r="C31" s="816">
        <v>1</v>
      </c>
      <c r="D31" s="816">
        <v>1</v>
      </c>
      <c r="E31" s="816">
        <v>1</v>
      </c>
      <c r="F31" s="816">
        <v>1</v>
      </c>
      <c r="G31" s="816">
        <v>1</v>
      </c>
    </row>
    <row r="32" spans="1:7" ht="26.25">
      <c r="A32" s="814" t="s">
        <v>22</v>
      </c>
      <c r="B32" s="816">
        <v>0</v>
      </c>
      <c r="C32" s="816">
        <v>0</v>
      </c>
      <c r="D32" s="816">
        <v>0</v>
      </c>
      <c r="E32" s="816">
        <v>0</v>
      </c>
      <c r="F32" s="816">
        <v>0</v>
      </c>
      <c r="G32" s="816">
        <v>0</v>
      </c>
    </row>
    <row r="47" spans="2:7" ht="26.25">
      <c r="B47" s="813">
        <v>2554</v>
      </c>
      <c r="C47" s="813">
        <v>2555</v>
      </c>
      <c r="D47" s="813">
        <v>2556</v>
      </c>
      <c r="E47" s="813">
        <v>2557</v>
      </c>
      <c r="F47" s="813">
        <v>2558</v>
      </c>
      <c r="G47" s="813">
        <v>2559</v>
      </c>
    </row>
    <row r="48" spans="2:7" ht="26.25">
      <c r="B48" s="816">
        <v>1</v>
      </c>
      <c r="C48" s="816">
        <v>1</v>
      </c>
      <c r="D48" s="816">
        <v>1</v>
      </c>
      <c r="E48" s="816">
        <v>2</v>
      </c>
      <c r="F48" s="816">
        <v>2</v>
      </c>
      <c r="G48" s="816">
        <v>2</v>
      </c>
    </row>
    <row r="49" spans="1:7" ht="26.25">
      <c r="B49" s="816">
        <v>3</v>
      </c>
      <c r="C49" s="816">
        <v>2</v>
      </c>
    </row>
    <row r="51" spans="1:7" ht="26.25">
      <c r="B51" s="813">
        <v>2554</v>
      </c>
      <c r="C51" s="813">
        <v>2555</v>
      </c>
      <c r="D51" s="813">
        <v>2556</v>
      </c>
      <c r="E51" s="813">
        <v>2557</v>
      </c>
      <c r="F51" s="813">
        <v>2558</v>
      </c>
      <c r="G51" s="813">
        <v>2559</v>
      </c>
    </row>
    <row r="52" spans="1:7" ht="26.25">
      <c r="A52" s="814" t="s">
        <v>21</v>
      </c>
      <c r="B52" s="816">
        <v>85</v>
      </c>
      <c r="C52" s="816">
        <v>86</v>
      </c>
      <c r="D52" s="816">
        <v>87</v>
      </c>
      <c r="E52" s="816">
        <v>88</v>
      </c>
      <c r="F52" s="816">
        <v>89</v>
      </c>
      <c r="G52" s="816">
        <v>90</v>
      </c>
    </row>
    <row r="53" spans="1:7" ht="26.25">
      <c r="A53" s="814" t="s">
        <v>3</v>
      </c>
      <c r="B53" s="815">
        <v>89.58</v>
      </c>
      <c r="C53" s="815">
        <v>86.75</v>
      </c>
    </row>
    <row r="54" spans="1:7" ht="26.25">
      <c r="A54" s="814" t="s">
        <v>1068</v>
      </c>
      <c r="B54" s="815">
        <v>94.44</v>
      </c>
      <c r="C54" s="815">
        <v>91.17</v>
      </c>
    </row>
    <row r="56" spans="1:7" ht="26.25">
      <c r="B56" s="813">
        <v>2554</v>
      </c>
      <c r="C56" s="813">
        <v>2555</v>
      </c>
      <c r="D56" s="813">
        <v>2556</v>
      </c>
      <c r="E56" s="813">
        <v>2557</v>
      </c>
      <c r="F56" s="813">
        <v>2558</v>
      </c>
      <c r="G56" s="813">
        <v>2559</v>
      </c>
    </row>
    <row r="57" spans="1:7" ht="26.25">
      <c r="A57" s="814" t="s">
        <v>21</v>
      </c>
      <c r="B57" s="816">
        <v>5</v>
      </c>
      <c r="C57" s="816">
        <v>5</v>
      </c>
      <c r="D57" s="816">
        <v>5</v>
      </c>
      <c r="E57" s="816">
        <v>5</v>
      </c>
      <c r="F57" s="816">
        <v>5</v>
      </c>
      <c r="G57" s="816">
        <v>5</v>
      </c>
    </row>
    <row r="58" spans="1:7" ht="26.25">
      <c r="A58" s="814" t="s">
        <v>3</v>
      </c>
      <c r="B58" s="815">
        <v>3.18</v>
      </c>
      <c r="C58" s="815">
        <v>1.58</v>
      </c>
    </row>
    <row r="59" spans="1:7" ht="26.25">
      <c r="A59" s="814" t="s">
        <v>1068</v>
      </c>
      <c r="B59" s="815">
        <v>0.2</v>
      </c>
      <c r="C59" s="815">
        <v>0.16</v>
      </c>
    </row>
    <row r="61" spans="1:7" ht="26.25">
      <c r="B61" s="813">
        <v>2554</v>
      </c>
      <c r="C61" s="813">
        <v>2555</v>
      </c>
      <c r="D61" s="813">
        <v>2556</v>
      </c>
      <c r="E61" s="813">
        <v>2557</v>
      </c>
      <c r="F61" s="813">
        <v>2558</v>
      </c>
      <c r="G61" s="813">
        <v>2559</v>
      </c>
    </row>
    <row r="62" spans="1:7" ht="26.25">
      <c r="A62" s="814" t="s">
        <v>21</v>
      </c>
      <c r="B62" s="822">
        <v>80</v>
      </c>
      <c r="C62" s="822">
        <v>80</v>
      </c>
      <c r="D62" s="822">
        <v>85</v>
      </c>
      <c r="E62" s="822">
        <v>85</v>
      </c>
      <c r="F62" s="822">
        <v>90</v>
      </c>
      <c r="G62" s="822">
        <v>90</v>
      </c>
    </row>
    <row r="63" spans="1:7" ht="26.25">
      <c r="A63" s="814" t="s">
        <v>22</v>
      </c>
      <c r="B63" s="815">
        <v>84.5</v>
      </c>
      <c r="C63" s="815">
        <v>99.91</v>
      </c>
    </row>
    <row r="64" spans="1:7" ht="26.25">
      <c r="A64" s="814"/>
      <c r="B64" s="815"/>
      <c r="C64" s="815"/>
    </row>
    <row r="65" spans="1:8" ht="26.25">
      <c r="B65" s="813">
        <v>2554</v>
      </c>
      <c r="C65" s="813">
        <v>2555</v>
      </c>
      <c r="D65" s="813">
        <v>2556</v>
      </c>
      <c r="E65" s="813">
        <v>2557</v>
      </c>
      <c r="F65" s="813">
        <v>2558</v>
      </c>
      <c r="G65" s="813">
        <v>2559</v>
      </c>
    </row>
    <row r="66" spans="1:8" ht="26.25">
      <c r="A66" s="814" t="s">
        <v>21</v>
      </c>
      <c r="B66" s="822">
        <v>80</v>
      </c>
      <c r="C66" s="822">
        <v>82</v>
      </c>
      <c r="D66" s="822">
        <v>84</v>
      </c>
      <c r="E66" s="822">
        <v>85</v>
      </c>
      <c r="F66" s="822">
        <v>90</v>
      </c>
      <c r="G66" s="822">
        <v>95</v>
      </c>
    </row>
    <row r="67" spans="1:8" ht="26.25">
      <c r="A67" s="814" t="s">
        <v>22</v>
      </c>
      <c r="B67" s="815">
        <v>65.599999999999994</v>
      </c>
      <c r="C67" s="815"/>
    </row>
    <row r="69" spans="1:8" ht="26.25">
      <c r="B69" s="813">
        <v>2554</v>
      </c>
      <c r="C69" s="813">
        <v>2555</v>
      </c>
      <c r="D69" s="813">
        <v>2556</v>
      </c>
      <c r="E69" s="813">
        <v>2557</v>
      </c>
      <c r="F69" s="813">
        <v>2558</v>
      </c>
      <c r="G69" s="813">
        <v>2559</v>
      </c>
    </row>
    <row r="70" spans="1:8" ht="26.25">
      <c r="A70" s="811" t="s">
        <v>21</v>
      </c>
      <c r="B70" s="822">
        <v>75</v>
      </c>
      <c r="C70" s="822">
        <v>80</v>
      </c>
      <c r="D70" s="822">
        <v>84</v>
      </c>
      <c r="E70" s="822">
        <v>90</v>
      </c>
      <c r="F70" s="822">
        <v>91</v>
      </c>
      <c r="G70" s="822">
        <v>92</v>
      </c>
    </row>
    <row r="71" spans="1:8" ht="26.25">
      <c r="A71" s="401" t="s">
        <v>1069</v>
      </c>
      <c r="B71" s="815">
        <v>66</v>
      </c>
      <c r="C71" s="407"/>
      <c r="D71" s="407"/>
      <c r="E71" s="407"/>
      <c r="F71" s="407"/>
      <c r="G71" s="407"/>
      <c r="H71" s="407"/>
    </row>
    <row r="72" spans="1:8" ht="26.25">
      <c r="A72" s="401" t="s">
        <v>1070</v>
      </c>
      <c r="B72" s="815">
        <v>70.2</v>
      </c>
      <c r="C72" s="407"/>
      <c r="D72" s="407"/>
      <c r="E72" s="407"/>
      <c r="F72" s="407"/>
      <c r="G72" s="407"/>
      <c r="H72" s="407"/>
    </row>
    <row r="73" spans="1:8" ht="26.25">
      <c r="A73" s="401" t="s">
        <v>1071</v>
      </c>
      <c r="B73" s="815">
        <v>51.2</v>
      </c>
      <c r="C73" s="407"/>
      <c r="D73" s="407"/>
      <c r="E73" s="407"/>
      <c r="F73" s="407"/>
      <c r="G73" s="407"/>
      <c r="H73" s="407"/>
    </row>
    <row r="74" spans="1:8" ht="26.25">
      <c r="A74" s="401" t="s">
        <v>1072</v>
      </c>
      <c r="B74" s="815">
        <v>55.6</v>
      </c>
    </row>
    <row r="81" spans="1:12" ht="26.25">
      <c r="B81" s="813">
        <v>2554</v>
      </c>
      <c r="C81" s="813">
        <v>2555</v>
      </c>
      <c r="D81" s="813">
        <v>2556</v>
      </c>
      <c r="E81" s="813">
        <v>2557</v>
      </c>
      <c r="F81" s="813">
        <v>2558</v>
      </c>
      <c r="G81" s="813">
        <v>2559</v>
      </c>
    </row>
    <row r="82" spans="1:12" ht="30.75">
      <c r="A82" s="811" t="s">
        <v>21</v>
      </c>
      <c r="B82" s="823">
        <v>5</v>
      </c>
      <c r="C82" s="823">
        <v>5</v>
      </c>
      <c r="D82" s="823">
        <v>5</v>
      </c>
      <c r="E82" s="823">
        <v>5</v>
      </c>
      <c r="F82" s="823">
        <v>5</v>
      </c>
      <c r="G82" s="823">
        <v>5</v>
      </c>
    </row>
    <row r="83" spans="1:12" ht="28.5">
      <c r="A83" s="401" t="s">
        <v>1069</v>
      </c>
      <c r="B83" s="825">
        <v>-20.52</v>
      </c>
    </row>
    <row r="84" spans="1:12" ht="36" customHeight="1">
      <c r="A84" s="401" t="s">
        <v>1070</v>
      </c>
      <c r="B84" s="825">
        <v>-22.81</v>
      </c>
      <c r="D84" s="823"/>
      <c r="E84" s="823"/>
      <c r="F84" s="823"/>
      <c r="G84" s="823"/>
    </row>
    <row r="85" spans="1:12" ht="30.75">
      <c r="A85" s="401" t="s">
        <v>1071</v>
      </c>
      <c r="B85" s="825">
        <v>-4.37</v>
      </c>
      <c r="D85" s="823"/>
      <c r="E85" s="823"/>
      <c r="F85" s="823"/>
      <c r="G85" s="823"/>
    </row>
    <row r="86" spans="1:12" ht="30.75">
      <c r="A86" s="401" t="s">
        <v>1072</v>
      </c>
      <c r="B86" s="825">
        <v>1.64</v>
      </c>
      <c r="D86" s="823"/>
      <c r="E86" s="823"/>
      <c r="F86" s="823"/>
      <c r="G86" s="823"/>
    </row>
    <row r="87" spans="1:12" ht="33" customHeight="1">
      <c r="A87" s="401" t="s">
        <v>1082</v>
      </c>
      <c r="B87" s="825">
        <v>-10.83</v>
      </c>
      <c r="D87" s="823"/>
      <c r="E87" s="823"/>
      <c r="F87" s="823"/>
      <c r="G87" s="823"/>
    </row>
    <row r="88" spans="1:12" ht="39.75" customHeight="1"/>
    <row r="90" spans="1:12" ht="30.75">
      <c r="A90" s="401" t="s">
        <v>1083</v>
      </c>
      <c r="B90" s="824">
        <v>0.8</v>
      </c>
      <c r="C90" s="824">
        <v>0.7</v>
      </c>
      <c r="D90" s="824">
        <v>0.6</v>
      </c>
      <c r="E90" s="824">
        <v>0.5</v>
      </c>
      <c r="F90" s="824">
        <v>0.4</v>
      </c>
      <c r="G90" s="824">
        <v>0.3</v>
      </c>
    </row>
    <row r="91" spans="1:12" ht="28.5">
      <c r="B91" s="825">
        <v>-40.950000000000003</v>
      </c>
    </row>
    <row r="93" spans="1:12">
      <c r="B93" s="835" t="s">
        <v>1084</v>
      </c>
      <c r="C93" s="835" t="s">
        <v>13</v>
      </c>
      <c r="D93" s="835" t="s">
        <v>14</v>
      </c>
      <c r="E93" s="835" t="s">
        <v>10</v>
      </c>
      <c r="F93" s="835" t="s">
        <v>4</v>
      </c>
      <c r="G93" s="835" t="s">
        <v>5</v>
      </c>
      <c r="H93" s="835" t="s">
        <v>6</v>
      </c>
      <c r="I93" s="835" t="s">
        <v>7</v>
      </c>
      <c r="J93" s="835" t="s">
        <v>8</v>
      </c>
      <c r="K93" s="835" t="s">
        <v>9</v>
      </c>
      <c r="L93" s="836" t="s">
        <v>11</v>
      </c>
    </row>
    <row r="94" spans="1:12">
      <c r="A94" s="401" t="s">
        <v>1085</v>
      </c>
      <c r="B94" s="833">
        <v>48.378209142141515</v>
      </c>
      <c r="C94" s="834">
        <v>50.03111387678905</v>
      </c>
      <c r="D94" s="834">
        <v>52.008456659619448</v>
      </c>
      <c r="E94" s="834">
        <v>40.730067243035542</v>
      </c>
      <c r="F94" s="834">
        <v>41.157556270096464</v>
      </c>
      <c r="G94" s="834">
        <v>47.985347985347985</v>
      </c>
      <c r="H94" s="834">
        <v>36.086956521739133</v>
      </c>
      <c r="I94" s="834">
        <v>50.274725274725277</v>
      </c>
      <c r="J94" s="834">
        <v>44.017094017094017</v>
      </c>
      <c r="K94" s="834">
        <v>63.781321184510247</v>
      </c>
      <c r="L94" s="834">
        <v>33.333333333333336</v>
      </c>
    </row>
    <row r="99" spans="1:22" ht="42">
      <c r="B99" s="835"/>
      <c r="C99" s="837" t="s">
        <v>12</v>
      </c>
      <c r="D99" s="837" t="s">
        <v>2</v>
      </c>
      <c r="E99" s="837" t="s">
        <v>1086</v>
      </c>
      <c r="F99" s="837" t="s">
        <v>1088</v>
      </c>
      <c r="G99" s="837" t="s">
        <v>1087</v>
      </c>
      <c r="H99" s="837" t="s">
        <v>1089</v>
      </c>
      <c r="I99" s="837" t="s">
        <v>1090</v>
      </c>
      <c r="J99" s="837" t="s">
        <v>1091</v>
      </c>
      <c r="K99" s="837" t="s">
        <v>1092</v>
      </c>
      <c r="L99" s="837" t="s">
        <v>1093</v>
      </c>
      <c r="M99" s="835" t="s">
        <v>13</v>
      </c>
      <c r="N99" s="835" t="s">
        <v>14</v>
      </c>
      <c r="O99" s="835" t="s">
        <v>10</v>
      </c>
      <c r="P99" s="835" t="s">
        <v>4</v>
      </c>
      <c r="Q99" s="835" t="s">
        <v>5</v>
      </c>
      <c r="R99" s="835" t="s">
        <v>6</v>
      </c>
      <c r="S99" s="835" t="s">
        <v>7</v>
      </c>
      <c r="T99" s="835" t="s">
        <v>8</v>
      </c>
      <c r="U99" s="835" t="s">
        <v>9</v>
      </c>
      <c r="V99" s="836" t="s">
        <v>11</v>
      </c>
    </row>
    <row r="100" spans="1:22">
      <c r="B100" s="839"/>
      <c r="C100" s="840">
        <v>95.860284605433378</v>
      </c>
      <c r="D100" s="840">
        <v>100</v>
      </c>
      <c r="E100" s="840">
        <v>100</v>
      </c>
      <c r="F100" s="840">
        <v>99.465240641711233</v>
      </c>
      <c r="G100" s="840">
        <v>98.854337152209496</v>
      </c>
      <c r="H100" s="840">
        <v>100</v>
      </c>
      <c r="I100" s="840">
        <v>100</v>
      </c>
      <c r="J100" s="840">
        <v>100</v>
      </c>
      <c r="K100" s="840">
        <v>100</v>
      </c>
      <c r="L100" s="840">
        <v>100</v>
      </c>
      <c r="M100" s="840">
        <v>100</v>
      </c>
      <c r="N100" s="840">
        <v>91.273996509598604</v>
      </c>
      <c r="O100" s="840">
        <v>38.125</v>
      </c>
      <c r="P100" s="840">
        <v>100</v>
      </c>
      <c r="Q100" s="840">
        <v>89.89473684210526</v>
      </c>
      <c r="R100" s="840">
        <v>100</v>
      </c>
      <c r="S100" s="840">
        <v>100</v>
      </c>
      <c r="T100" s="840">
        <v>100</v>
      </c>
      <c r="U100" s="840">
        <v>100</v>
      </c>
      <c r="V100" s="841">
        <v>93.805309734513273</v>
      </c>
    </row>
    <row r="102" spans="1:22" ht="42">
      <c r="B102" s="843"/>
      <c r="C102" s="844" t="s">
        <v>12</v>
      </c>
      <c r="D102" s="844" t="s">
        <v>2</v>
      </c>
      <c r="E102" s="844" t="s">
        <v>1086</v>
      </c>
      <c r="F102" s="844" t="s">
        <v>1088</v>
      </c>
      <c r="G102" s="844" t="s">
        <v>1087</v>
      </c>
      <c r="H102" s="844" t="s">
        <v>1089</v>
      </c>
      <c r="I102" s="844" t="s">
        <v>1090</v>
      </c>
      <c r="J102" s="844" t="s">
        <v>1091</v>
      </c>
      <c r="K102" s="844" t="s">
        <v>1092</v>
      </c>
      <c r="L102" s="844" t="s">
        <v>1093</v>
      </c>
      <c r="M102" s="843" t="s">
        <v>13</v>
      </c>
      <c r="N102" s="843" t="s">
        <v>14</v>
      </c>
      <c r="O102" s="843" t="s">
        <v>10</v>
      </c>
      <c r="P102" s="843" t="s">
        <v>4</v>
      </c>
      <c r="Q102" s="843" t="s">
        <v>5</v>
      </c>
      <c r="R102" s="843" t="s">
        <v>6</v>
      </c>
      <c r="S102" s="843" t="s">
        <v>7</v>
      </c>
      <c r="T102" s="843" t="s">
        <v>8</v>
      </c>
      <c r="U102" s="843" t="s">
        <v>9</v>
      </c>
      <c r="V102" s="836" t="s">
        <v>11</v>
      </c>
    </row>
    <row r="103" spans="1:22" ht="31.5" customHeight="1">
      <c r="B103" s="838"/>
      <c r="C103" s="845">
        <v>71.428571428571431</v>
      </c>
      <c r="D103" s="845">
        <v>47.540983606557376</v>
      </c>
      <c r="E103" s="845">
        <v>45</v>
      </c>
      <c r="F103" s="845">
        <v>100</v>
      </c>
      <c r="G103" s="845">
        <v>28.571428571428573</v>
      </c>
      <c r="H103" s="845">
        <v>0</v>
      </c>
      <c r="I103" s="845">
        <v>45</v>
      </c>
      <c r="J103" s="845">
        <v>100</v>
      </c>
      <c r="K103" s="845">
        <v>66.666666666666671</v>
      </c>
      <c r="L103" s="845">
        <v>54.545454545454547</v>
      </c>
      <c r="M103" s="845">
        <v>57.089552238805972</v>
      </c>
      <c r="N103" s="845">
        <v>34.161490683229815</v>
      </c>
      <c r="O103" s="845">
        <v>57.475083056478404</v>
      </c>
      <c r="P103" s="845">
        <v>40.54054054054054</v>
      </c>
      <c r="Q103" s="845">
        <v>93.548387096774192</v>
      </c>
      <c r="R103" s="845">
        <v>80</v>
      </c>
      <c r="S103" s="845">
        <v>55.421686746987952</v>
      </c>
      <c r="T103" s="845">
        <v>78.378378378378372</v>
      </c>
      <c r="U103" s="845">
        <v>66.666666666666671</v>
      </c>
      <c r="V103" s="842">
        <v>40</v>
      </c>
    </row>
    <row r="105" spans="1:22" ht="42">
      <c r="C105" s="844" t="s">
        <v>12</v>
      </c>
      <c r="D105" s="844" t="s">
        <v>2</v>
      </c>
      <c r="E105" s="844" t="s">
        <v>1086</v>
      </c>
      <c r="F105" s="844" t="s">
        <v>1088</v>
      </c>
      <c r="G105" s="844" t="s">
        <v>1087</v>
      </c>
      <c r="H105" s="844" t="s">
        <v>1089</v>
      </c>
      <c r="I105" s="844" t="s">
        <v>1090</v>
      </c>
      <c r="J105" s="844" t="s">
        <v>1091</v>
      </c>
      <c r="K105" s="844" t="s">
        <v>1092</v>
      </c>
      <c r="L105" s="844" t="s">
        <v>1093</v>
      </c>
      <c r="M105" s="843" t="s">
        <v>13</v>
      </c>
      <c r="N105" s="843" t="s">
        <v>14</v>
      </c>
      <c r="O105" s="843" t="s">
        <v>10</v>
      </c>
      <c r="P105" s="843" t="s">
        <v>4</v>
      </c>
      <c r="Q105" s="843" t="s">
        <v>5</v>
      </c>
      <c r="R105" s="843" t="s">
        <v>6</v>
      </c>
      <c r="S105" s="843" t="s">
        <v>7</v>
      </c>
      <c r="T105" s="843" t="s">
        <v>8</v>
      </c>
      <c r="U105" s="843" t="s">
        <v>9</v>
      </c>
      <c r="V105" s="836" t="s">
        <v>11</v>
      </c>
    </row>
    <row r="106" spans="1:22">
      <c r="C106" s="649">
        <v>100</v>
      </c>
      <c r="D106" s="649">
        <v>100</v>
      </c>
      <c r="E106" s="649">
        <v>100</v>
      </c>
      <c r="F106" s="649">
        <v>100</v>
      </c>
      <c r="G106" s="649">
        <v>94.117647058823536</v>
      </c>
      <c r="H106" s="649">
        <v>100</v>
      </c>
      <c r="I106" s="649">
        <v>100</v>
      </c>
      <c r="J106" s="649">
        <v>100</v>
      </c>
      <c r="K106" s="649">
        <v>100</v>
      </c>
      <c r="L106" s="649">
        <v>100</v>
      </c>
      <c r="M106" s="649">
        <v>97.476923076923072</v>
      </c>
      <c r="N106" s="649">
        <v>100</v>
      </c>
      <c r="O106" s="649">
        <v>100</v>
      </c>
      <c r="P106" s="649">
        <v>100</v>
      </c>
      <c r="Q106" s="649">
        <v>97.969543147208128</v>
      </c>
      <c r="R106" s="649">
        <v>92.518337408312959</v>
      </c>
      <c r="S106" s="649">
        <v>100</v>
      </c>
      <c r="T106" s="649">
        <v>100</v>
      </c>
      <c r="U106" s="649">
        <v>100</v>
      </c>
      <c r="V106" s="846">
        <v>100</v>
      </c>
    </row>
    <row r="108" spans="1:22">
      <c r="B108" s="843" t="s">
        <v>13</v>
      </c>
      <c r="C108" s="843" t="s">
        <v>14</v>
      </c>
      <c r="D108" s="843" t="s">
        <v>10</v>
      </c>
      <c r="E108" s="843" t="s">
        <v>4</v>
      </c>
      <c r="F108" s="843" t="s">
        <v>5</v>
      </c>
      <c r="G108" s="843" t="s">
        <v>6</v>
      </c>
      <c r="H108" s="843" t="s">
        <v>7</v>
      </c>
      <c r="I108" s="843" t="s">
        <v>8</v>
      </c>
      <c r="J108" s="843" t="s">
        <v>9</v>
      </c>
      <c r="K108" s="836" t="s">
        <v>11</v>
      </c>
    </row>
    <row r="109" spans="1:22">
      <c r="A109" s="648" t="s">
        <v>21</v>
      </c>
      <c r="B109" s="650">
        <v>2419</v>
      </c>
      <c r="C109" s="650">
        <v>1657</v>
      </c>
      <c r="D109" s="650">
        <v>1792</v>
      </c>
      <c r="E109" s="650">
        <v>762</v>
      </c>
      <c r="F109" s="650">
        <v>905</v>
      </c>
      <c r="G109" s="650">
        <v>650</v>
      </c>
      <c r="H109" s="650">
        <v>581</v>
      </c>
      <c r="I109" s="650">
        <v>649</v>
      </c>
      <c r="J109" s="650">
        <v>645</v>
      </c>
      <c r="K109" s="650">
        <v>436</v>
      </c>
    </row>
    <row r="110" spans="1:22">
      <c r="A110" s="648" t="s">
        <v>22</v>
      </c>
      <c r="B110" s="650">
        <v>132</v>
      </c>
      <c r="C110" s="650">
        <v>0</v>
      </c>
      <c r="D110" s="650">
        <v>87</v>
      </c>
      <c r="E110" s="650">
        <v>0</v>
      </c>
      <c r="F110" s="650">
        <v>53</v>
      </c>
      <c r="G110" s="650">
        <v>82</v>
      </c>
      <c r="H110" s="650">
        <v>0</v>
      </c>
      <c r="I110" s="650">
        <v>95</v>
      </c>
      <c r="J110" s="650">
        <v>112</v>
      </c>
      <c r="K110" s="650">
        <v>0</v>
      </c>
    </row>
    <row r="112" spans="1:22" ht="42">
      <c r="B112" s="844" t="s">
        <v>12</v>
      </c>
      <c r="C112" s="844" t="s">
        <v>2</v>
      </c>
      <c r="D112" s="844" t="s">
        <v>1086</v>
      </c>
      <c r="E112" s="844" t="s">
        <v>1088</v>
      </c>
      <c r="F112" s="844" t="s">
        <v>1087</v>
      </c>
      <c r="G112" s="844" t="s">
        <v>1089</v>
      </c>
      <c r="H112" s="844" t="s">
        <v>1090</v>
      </c>
      <c r="I112" s="844" t="s">
        <v>1091</v>
      </c>
      <c r="J112" s="844" t="s">
        <v>1092</v>
      </c>
      <c r="K112" s="844" t="s">
        <v>1093</v>
      </c>
      <c r="L112" s="843" t="s">
        <v>13</v>
      </c>
      <c r="M112" s="843" t="s">
        <v>14</v>
      </c>
      <c r="N112" s="843" t="s">
        <v>10</v>
      </c>
      <c r="O112" s="843" t="s">
        <v>4</v>
      </c>
      <c r="P112" s="843" t="s">
        <v>5</v>
      </c>
      <c r="Q112" s="843" t="s">
        <v>6</v>
      </c>
      <c r="R112" s="843" t="s">
        <v>7</v>
      </c>
      <c r="S112" s="843" t="s">
        <v>8</v>
      </c>
      <c r="T112" s="843" t="s">
        <v>9</v>
      </c>
      <c r="U112" s="836" t="s">
        <v>11</v>
      </c>
    </row>
    <row r="113" spans="1:21">
      <c r="B113" s="847">
        <v>86.994797919167667</v>
      </c>
      <c r="C113" s="847">
        <v>95.378151260504197</v>
      </c>
      <c r="D113" s="847">
        <v>90.491245136186777</v>
      </c>
      <c r="E113" s="847">
        <v>91.708967851099828</v>
      </c>
      <c r="F113" s="847">
        <v>86.554982817869416</v>
      </c>
      <c r="G113" s="847">
        <v>95.550351288056206</v>
      </c>
      <c r="H113" s="847">
        <v>92.429229756418692</v>
      </c>
      <c r="I113" s="847">
        <v>93.240556660039758</v>
      </c>
      <c r="J113" s="847">
        <v>92.790824685963955</v>
      </c>
      <c r="K113" s="847">
        <v>93.060240963855421</v>
      </c>
      <c r="L113" s="847">
        <v>91.661392405063296</v>
      </c>
      <c r="M113" s="847">
        <v>93.441914096281351</v>
      </c>
      <c r="N113" s="847">
        <v>94.023090095564271</v>
      </c>
      <c r="O113" s="847">
        <v>89.332989513494923</v>
      </c>
      <c r="P113" s="847">
        <v>94.015764364239786</v>
      </c>
      <c r="Q113" s="847">
        <v>91.53786104605777</v>
      </c>
      <c r="R113" s="847">
        <v>91.763989032192541</v>
      </c>
      <c r="S113" s="847">
        <v>82.405801671133531</v>
      </c>
      <c r="T113" s="847">
        <v>94.751592356687894</v>
      </c>
      <c r="U113" s="847">
        <v>91.331178372024681</v>
      </c>
    </row>
    <row r="115" spans="1:21">
      <c r="B115" s="843" t="s">
        <v>1084</v>
      </c>
      <c r="C115" s="843" t="s">
        <v>13</v>
      </c>
      <c r="D115" s="843" t="s">
        <v>14</v>
      </c>
      <c r="E115" s="843" t="s">
        <v>10</v>
      </c>
      <c r="F115" s="843" t="s">
        <v>4</v>
      </c>
      <c r="G115" s="843" t="s">
        <v>5</v>
      </c>
      <c r="H115" s="843" t="s">
        <v>6</v>
      </c>
      <c r="I115" s="843" t="s">
        <v>7</v>
      </c>
      <c r="J115" s="843" t="s">
        <v>8</v>
      </c>
      <c r="K115" s="843" t="s">
        <v>9</v>
      </c>
      <c r="L115" s="836" t="s">
        <v>11</v>
      </c>
    </row>
    <row r="116" spans="1:21">
      <c r="A116" s="843" t="s">
        <v>885</v>
      </c>
      <c r="B116" s="847">
        <v>4.34</v>
      </c>
      <c r="C116" s="847">
        <v>9.5</v>
      </c>
      <c r="D116" s="847">
        <v>2.33</v>
      </c>
      <c r="E116" s="847">
        <v>1.63</v>
      </c>
      <c r="F116" s="847">
        <v>2.7</v>
      </c>
      <c r="G116" s="847">
        <v>6.04</v>
      </c>
      <c r="H116" s="847">
        <v>2.4900000000000002</v>
      </c>
      <c r="I116" s="847">
        <v>3.16</v>
      </c>
      <c r="J116" s="847">
        <v>8.76</v>
      </c>
      <c r="K116" s="847">
        <v>1.82</v>
      </c>
      <c r="L116" s="847">
        <v>2.09</v>
      </c>
    </row>
    <row r="117" spans="1:21">
      <c r="A117" s="843" t="s">
        <v>1094</v>
      </c>
      <c r="B117" s="847">
        <v>1.2909813218475117</v>
      </c>
      <c r="C117" s="847">
        <v>1.18</v>
      </c>
      <c r="D117" s="847">
        <v>2.33</v>
      </c>
      <c r="E117" s="847">
        <v>1.63</v>
      </c>
      <c r="F117" s="847">
        <v>0</v>
      </c>
      <c r="G117" s="847">
        <v>0</v>
      </c>
      <c r="H117" s="847">
        <v>0</v>
      </c>
      <c r="I117" s="847">
        <v>0</v>
      </c>
      <c r="J117" s="847">
        <v>2.19</v>
      </c>
      <c r="K117" s="847">
        <v>5.45</v>
      </c>
      <c r="L117" s="847">
        <v>0</v>
      </c>
    </row>
    <row r="120" spans="1:21">
      <c r="B120" s="811" t="s">
        <v>1095</v>
      </c>
    </row>
    <row r="121" spans="1:21" ht="42">
      <c r="B121" s="844" t="s">
        <v>12</v>
      </c>
      <c r="C121" s="844" t="s">
        <v>2</v>
      </c>
      <c r="D121" s="844" t="s">
        <v>1086</v>
      </c>
      <c r="E121" s="844" t="s">
        <v>1088</v>
      </c>
      <c r="F121" s="844" t="s">
        <v>1087</v>
      </c>
      <c r="G121" s="844" t="s">
        <v>1089</v>
      </c>
      <c r="H121" s="844" t="s">
        <v>1090</v>
      </c>
      <c r="I121" s="844" t="s">
        <v>1091</v>
      </c>
      <c r="J121" s="844" t="s">
        <v>1092</v>
      </c>
      <c r="K121" s="844" t="s">
        <v>1093</v>
      </c>
      <c r="L121" s="843" t="s">
        <v>13</v>
      </c>
      <c r="M121" s="843" t="s">
        <v>14</v>
      </c>
      <c r="N121" s="843" t="s">
        <v>10</v>
      </c>
      <c r="O121" s="843" t="s">
        <v>4</v>
      </c>
      <c r="P121" s="843" t="s">
        <v>5</v>
      </c>
      <c r="Q121" s="843" t="s">
        <v>6</v>
      </c>
      <c r="R121" s="843" t="s">
        <v>7</v>
      </c>
      <c r="S121" s="843" t="s">
        <v>8</v>
      </c>
      <c r="T121" s="843" t="s">
        <v>9</v>
      </c>
      <c r="U121" s="836" t="s">
        <v>11</v>
      </c>
    </row>
    <row r="122" spans="1:21">
      <c r="A122" s="849"/>
      <c r="B122" s="848">
        <v>16.27</v>
      </c>
      <c r="C122" s="848">
        <v>25.11</v>
      </c>
      <c r="D122" s="848">
        <v>23.67</v>
      </c>
      <c r="E122" s="848">
        <v>24.13</v>
      </c>
      <c r="F122" s="848">
        <v>22.45</v>
      </c>
      <c r="G122" s="848">
        <v>33.89</v>
      </c>
      <c r="H122" s="848">
        <v>26.81</v>
      </c>
      <c r="I122" s="848">
        <v>34.729999999999997</v>
      </c>
      <c r="J122" s="848">
        <v>20.399999999999999</v>
      </c>
      <c r="K122" s="848">
        <v>26.72</v>
      </c>
    </row>
    <row r="123" spans="1:21">
      <c r="A123" s="849"/>
    </row>
    <row r="124" spans="1:21">
      <c r="A124" s="849"/>
      <c r="B124" s="850" t="s">
        <v>884</v>
      </c>
      <c r="C124" s="850" t="s">
        <v>885</v>
      </c>
      <c r="D124" s="850" t="s">
        <v>1094</v>
      </c>
    </row>
    <row r="125" spans="1:21" ht="63">
      <c r="A125" s="851" t="s">
        <v>1096</v>
      </c>
      <c r="B125" s="852">
        <v>13.34</v>
      </c>
      <c r="C125" s="852">
        <v>13.08</v>
      </c>
      <c r="D125" s="852">
        <v>12.06</v>
      </c>
    </row>
    <row r="126" spans="1:21">
      <c r="A126" s="31"/>
    </row>
    <row r="127" spans="1:21" ht="42">
      <c r="B127" s="844" t="s">
        <v>12</v>
      </c>
      <c r="C127" s="844" t="s">
        <v>2</v>
      </c>
      <c r="D127" s="844" t="s">
        <v>1086</v>
      </c>
      <c r="E127" s="844" t="s">
        <v>1088</v>
      </c>
      <c r="F127" s="844" t="s">
        <v>1087</v>
      </c>
      <c r="G127" s="844" t="s">
        <v>1089</v>
      </c>
      <c r="H127" s="844" t="s">
        <v>1090</v>
      </c>
      <c r="I127" s="844" t="s">
        <v>1091</v>
      </c>
      <c r="J127" s="844" t="s">
        <v>1092</v>
      </c>
      <c r="K127" s="844" t="s">
        <v>1093</v>
      </c>
      <c r="L127" s="843" t="s">
        <v>13</v>
      </c>
      <c r="M127" s="843" t="s">
        <v>14</v>
      </c>
      <c r="N127" s="843" t="s">
        <v>10</v>
      </c>
      <c r="O127" s="843" t="s">
        <v>4</v>
      </c>
      <c r="P127" s="843" t="s">
        <v>5</v>
      </c>
      <c r="Q127" s="843" t="s">
        <v>6</v>
      </c>
      <c r="R127" s="843" t="s">
        <v>7</v>
      </c>
      <c r="S127" s="843" t="s">
        <v>8</v>
      </c>
      <c r="T127" s="843" t="s">
        <v>9</v>
      </c>
      <c r="U127" s="836" t="s">
        <v>11</v>
      </c>
    </row>
    <row r="128" spans="1:21">
      <c r="B128" s="847">
        <v>11.66</v>
      </c>
      <c r="C128" s="847">
        <v>19.23</v>
      </c>
      <c r="D128" s="847">
        <v>13.48</v>
      </c>
      <c r="E128" s="847">
        <v>23.19</v>
      </c>
      <c r="F128" s="847">
        <v>14.6</v>
      </c>
      <c r="G128" s="847">
        <v>13.64</v>
      </c>
      <c r="H128" s="847">
        <v>24.36</v>
      </c>
      <c r="I128" s="847">
        <v>12.96</v>
      </c>
      <c r="J128" s="847">
        <v>21.74</v>
      </c>
      <c r="K128" s="847">
        <v>10.53</v>
      </c>
      <c r="L128" s="847">
        <v>2.33</v>
      </c>
      <c r="M128" s="847">
        <v>6.45</v>
      </c>
      <c r="N128" s="847">
        <v>8.33</v>
      </c>
      <c r="O128" s="847">
        <v>2.78</v>
      </c>
      <c r="P128" s="847">
        <v>9.4600000000000009</v>
      </c>
      <c r="Q128" s="847">
        <v>32.14</v>
      </c>
      <c r="R128" s="847">
        <v>9.3800000000000008</v>
      </c>
      <c r="S128" s="847">
        <v>16.670000000000002</v>
      </c>
      <c r="T128" s="847">
        <v>0</v>
      </c>
      <c r="U128" s="847">
        <v>7.41</v>
      </c>
    </row>
    <row r="139" spans="1:4">
      <c r="A139" s="849"/>
      <c r="B139" s="850" t="s">
        <v>884</v>
      </c>
      <c r="C139" s="850" t="s">
        <v>885</v>
      </c>
      <c r="D139" s="850" t="s">
        <v>1094</v>
      </c>
    </row>
    <row r="140" spans="1:4" ht="63">
      <c r="A140" s="851" t="s">
        <v>1097</v>
      </c>
      <c r="B140" s="852">
        <v>21.22</v>
      </c>
      <c r="C140" s="852">
        <v>21.26</v>
      </c>
      <c r="D140" s="852">
        <v>21.33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12 เดือน </vt:lpstr>
      <vt:lpstr>รัฐมนตรี 12 เดือน</vt:lpstr>
      <vt:lpstr>ผู้บริหาร</vt:lpstr>
      <vt:lpstr>ปก</vt:lpstr>
      <vt:lpstr>sar 54 </vt:lpstr>
      <vt:lpstr>sar (3)</vt:lpstr>
      <vt:lpstr>Sheet1</vt:lpstr>
      <vt:lpstr>'12 เดือน '!Print_Titles</vt:lpstr>
      <vt:lpstr>'sar 54 '!Print_Titles</vt:lpstr>
      <vt:lpstr>ปก!Print_Titles</vt:lpstr>
      <vt:lpstr>ผู้บริหาร!Print_Titles</vt:lpstr>
      <vt:lpstr>'รัฐมนตรี 12 เดือน'!Print_Titles</vt:lpstr>
    </vt:vector>
  </TitlesOfParts>
  <Company>TrueFasterOS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2013-11-26T07:31:23Z</cp:lastPrinted>
  <dcterms:created xsi:type="dcterms:W3CDTF">2010-04-08T03:23:13Z</dcterms:created>
  <dcterms:modified xsi:type="dcterms:W3CDTF">2013-11-26T07:33:24Z</dcterms:modified>
</cp:coreProperties>
</file>