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985" windowHeight="9735" tabRatio="602" firstSheet="5" activeTab="11"/>
  </bookViews>
  <sheets>
    <sheet name="พัฒนาคุณภาพ" sheetId="9" r:id="rId1"/>
    <sheet name="พัฒนายุทธฯ" sheetId="10" r:id="rId2"/>
    <sheet name="พัฒนาทรัพฯ" sheetId="11" r:id="rId3"/>
    <sheet name="ประกัน" sheetId="12" r:id="rId4"/>
    <sheet name="ทันตฯ" sheetId="13" r:id="rId5"/>
    <sheet name="สุขศึกษา" sheetId="18" r:id="rId6"/>
    <sheet name="นิติการ" sheetId="14" r:id="rId7"/>
    <sheet name="เอดส์" sheetId="15" r:id="rId8"/>
    <sheet name="ส่งเสริม" sheetId="6" r:id="rId9"/>
    <sheet name="ควบคุมโรค" sheetId="8" r:id="rId10"/>
    <sheet name="NCD" sheetId="7" r:id="rId11"/>
    <sheet name="12 เดือน" sheetId="24" r:id="rId12"/>
    <sheet name="PPcomposite12เดือน" sheetId="25" r:id="rId13"/>
    <sheet name="9 เดือน" sheetId="21" r:id="rId14"/>
    <sheet name="PPcomposite9เดือน" sheetId="23" r:id="rId15"/>
    <sheet name="6 เดือน" sheetId="4" r:id="rId16"/>
    <sheet name="PPcomposite" sheetId="5" r:id="rId17"/>
    <sheet name="PPcomposite (2)" sheetId="20" r:id="rId18"/>
    <sheet name="ปก" sheetId="19" r:id="rId19"/>
  </sheets>
  <definedNames>
    <definedName name="_xlnm.Print_Titles" localSheetId="11">'12 เดือน'!$2:$3</definedName>
    <definedName name="_xlnm.Print_Titles" localSheetId="15">'6 เดือน'!$2:$3</definedName>
    <definedName name="_xlnm.Print_Titles" localSheetId="13">'9 เดือน'!$2:$3</definedName>
    <definedName name="_xlnm.Print_Titles" localSheetId="10">NCD!$2:$3</definedName>
    <definedName name="_xlnm.Print_Titles" localSheetId="16">PPcomposite!$3:$4</definedName>
    <definedName name="_xlnm.Print_Titles" localSheetId="17">'PPcomposite (2)'!$3:$4</definedName>
    <definedName name="_xlnm.Print_Titles" localSheetId="12">PPcomposite12เดือน!$3:$4</definedName>
    <definedName name="_xlnm.Print_Titles" localSheetId="14">PPcomposite9เดือน!$3:$4</definedName>
    <definedName name="_xlnm.Print_Titles" localSheetId="9">ควบคุมโรค!$2:$3</definedName>
    <definedName name="_xlnm.Print_Titles" localSheetId="4">ทันตฯ!$2:$3</definedName>
    <definedName name="_xlnm.Print_Titles" localSheetId="6">นิติการ!$2:$3</definedName>
    <definedName name="_xlnm.Print_Titles" localSheetId="3">ประกัน!$2:$3</definedName>
    <definedName name="_xlnm.Print_Titles" localSheetId="0">พัฒนาคุณภาพ!$2:$3</definedName>
    <definedName name="_xlnm.Print_Titles" localSheetId="2">พัฒนาทรัพฯ!$2:$3</definedName>
    <definedName name="_xlnm.Print_Titles" localSheetId="1">พัฒนายุทธฯ!$2:$3</definedName>
    <definedName name="_xlnm.Print_Titles" localSheetId="5">สุขศึกษา!$2:$3</definedName>
    <definedName name="_xlnm.Print_Titles" localSheetId="7">เอดส์!$2:$3</definedName>
  </definedNames>
  <calcPr calcId="125725"/>
</workbook>
</file>

<file path=xl/calcChain.xml><?xml version="1.0" encoding="utf-8"?>
<calcChain xmlns="http://schemas.openxmlformats.org/spreadsheetml/2006/main">
  <c r="C74" i="24"/>
  <c r="C73"/>
  <c r="C77"/>
  <c r="C76"/>
  <c r="C101"/>
  <c r="C155"/>
  <c r="E153"/>
  <c r="F153"/>
  <c r="G153"/>
  <c r="H153"/>
  <c r="I153"/>
  <c r="J153"/>
  <c r="K153"/>
  <c r="L153"/>
  <c r="M153"/>
  <c r="D153"/>
  <c r="C154"/>
  <c r="C153" s="1"/>
  <c r="D41" i="25"/>
  <c r="E41"/>
  <c r="F41"/>
  <c r="G41"/>
  <c r="H41"/>
  <c r="I41"/>
  <c r="J41"/>
  <c r="K41"/>
  <c r="L41"/>
  <c r="M41"/>
  <c r="C41"/>
  <c r="C42"/>
  <c r="I42"/>
  <c r="C43"/>
  <c r="I43"/>
  <c r="D96" i="24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C98"/>
  <c r="C97"/>
  <c r="D28"/>
  <c r="E28"/>
  <c r="F28"/>
  <c r="G28"/>
  <c r="H28"/>
  <c r="I28"/>
  <c r="J28"/>
  <c r="K28"/>
  <c r="L28"/>
  <c r="M28"/>
  <c r="C30"/>
  <c r="C29"/>
  <c r="C26"/>
  <c r="C25"/>
  <c r="D24"/>
  <c r="E24"/>
  <c r="F24"/>
  <c r="G24"/>
  <c r="H24"/>
  <c r="I24"/>
  <c r="J24"/>
  <c r="K24"/>
  <c r="L24"/>
  <c r="M24"/>
  <c r="D20"/>
  <c r="E20"/>
  <c r="F20"/>
  <c r="G20"/>
  <c r="H20"/>
  <c r="I20"/>
  <c r="J20"/>
  <c r="K20"/>
  <c r="L20"/>
  <c r="M20"/>
  <c r="C22"/>
  <c r="C21"/>
  <c r="C96" l="1"/>
  <c r="D168"/>
  <c r="E168"/>
  <c r="F168"/>
  <c r="G168"/>
  <c r="H168"/>
  <c r="I168"/>
  <c r="J168"/>
  <c r="K168"/>
  <c r="L168"/>
  <c r="M168"/>
  <c r="C167"/>
  <c r="D60"/>
  <c r="E60"/>
  <c r="F60"/>
  <c r="G60"/>
  <c r="H60"/>
  <c r="I60"/>
  <c r="J60"/>
  <c r="K60"/>
  <c r="L60"/>
  <c r="M60"/>
  <c r="C40" i="25"/>
  <c r="D35"/>
  <c r="E35"/>
  <c r="F35"/>
  <c r="G35"/>
  <c r="H35"/>
  <c r="I35"/>
  <c r="J35"/>
  <c r="K35"/>
  <c r="L35"/>
  <c r="M35"/>
  <c r="C35"/>
  <c r="C36"/>
  <c r="C37"/>
  <c r="D144" i="24"/>
  <c r="E144"/>
  <c r="F144"/>
  <c r="G144"/>
  <c r="H144"/>
  <c r="I144"/>
  <c r="J144"/>
  <c r="K144"/>
  <c r="L144"/>
  <c r="M144"/>
  <c r="C91"/>
  <c r="M50"/>
  <c r="M49"/>
  <c r="L49"/>
  <c r="K49"/>
  <c r="I50"/>
  <c r="I49"/>
  <c r="H50"/>
  <c r="H49"/>
  <c r="C71"/>
  <c r="C70"/>
  <c r="D66"/>
  <c r="E66"/>
  <c r="F66"/>
  <c r="G66"/>
  <c r="H66"/>
  <c r="I66"/>
  <c r="J66"/>
  <c r="K66"/>
  <c r="L66"/>
  <c r="M66"/>
  <c r="N63"/>
  <c r="O63"/>
  <c r="P63"/>
  <c r="Q63"/>
  <c r="R63"/>
  <c r="S63"/>
  <c r="T63"/>
  <c r="U63"/>
  <c r="V63"/>
  <c r="W63"/>
  <c r="C65"/>
  <c r="C64"/>
  <c r="C62"/>
  <c r="C61"/>
  <c r="C60" s="1"/>
  <c r="N54"/>
  <c r="O54"/>
  <c r="P54"/>
  <c r="Q54"/>
  <c r="R54"/>
  <c r="S54"/>
  <c r="T54"/>
  <c r="U54"/>
  <c r="V54"/>
  <c r="W54"/>
  <c r="C56"/>
  <c r="C55"/>
  <c r="C47"/>
  <c r="C46"/>
  <c r="C41"/>
  <c r="C39" i="25"/>
  <c r="M38"/>
  <c r="L38"/>
  <c r="K38"/>
  <c r="J38"/>
  <c r="I38"/>
  <c r="H38"/>
  <c r="G38"/>
  <c r="F38"/>
  <c r="E38"/>
  <c r="D38"/>
  <c r="C33"/>
  <c r="C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0"/>
  <c r="C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6"/>
  <c r="C25"/>
  <c r="M24"/>
  <c r="L24"/>
  <c r="K24"/>
  <c r="J24"/>
  <c r="I24"/>
  <c r="H24"/>
  <c r="G24"/>
  <c r="F24"/>
  <c r="E24"/>
  <c r="D24"/>
  <c r="C24"/>
  <c r="C23"/>
  <c r="C22"/>
  <c r="C21" s="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0"/>
  <c r="C19"/>
  <c r="C18" s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7"/>
  <c r="C6"/>
  <c r="M5"/>
  <c r="L5"/>
  <c r="K5"/>
  <c r="J5"/>
  <c r="I5"/>
  <c r="H5"/>
  <c r="G5"/>
  <c r="F5"/>
  <c r="E5"/>
  <c r="D5"/>
  <c r="C210" i="24"/>
  <c r="C209"/>
  <c r="C208" s="1"/>
  <c r="W208"/>
  <c r="V208"/>
  <c r="U208"/>
  <c r="T208"/>
  <c r="S208"/>
  <c r="R208"/>
  <c r="Q208"/>
  <c r="P208"/>
  <c r="O208"/>
  <c r="N208"/>
  <c r="C166"/>
  <c r="C168" s="1"/>
  <c r="C163"/>
  <c r="F161"/>
  <c r="E161"/>
  <c r="D161"/>
  <c r="C160"/>
  <c r="C159"/>
  <c r="C150"/>
  <c r="C149"/>
  <c r="M148"/>
  <c r="L148"/>
  <c r="K148"/>
  <c r="J148"/>
  <c r="I148"/>
  <c r="H148"/>
  <c r="G148"/>
  <c r="F148"/>
  <c r="E148"/>
  <c r="D148"/>
  <c r="C146"/>
  <c r="C145"/>
  <c r="C139"/>
  <c r="C135"/>
  <c r="C134"/>
  <c r="C133" s="1"/>
  <c r="M133"/>
  <c r="L133"/>
  <c r="K133"/>
  <c r="J133"/>
  <c r="I133"/>
  <c r="H133"/>
  <c r="G133"/>
  <c r="F133"/>
  <c r="E133"/>
  <c r="D133"/>
  <c r="C129"/>
  <c r="M128"/>
  <c r="L128"/>
  <c r="K128"/>
  <c r="J128"/>
  <c r="I128"/>
  <c r="H128"/>
  <c r="G128"/>
  <c r="F128"/>
  <c r="E128"/>
  <c r="D128"/>
  <c r="C127"/>
  <c r="C128" s="1"/>
  <c r="C123"/>
  <c r="C122"/>
  <c r="C121" s="1"/>
  <c r="M121"/>
  <c r="L121"/>
  <c r="K121"/>
  <c r="J121"/>
  <c r="I121"/>
  <c r="H121"/>
  <c r="G121"/>
  <c r="F121"/>
  <c r="E121"/>
  <c r="D121"/>
  <c r="C117"/>
  <c r="C116"/>
  <c r="M115"/>
  <c r="L115"/>
  <c r="K115"/>
  <c r="J115"/>
  <c r="I115"/>
  <c r="H115"/>
  <c r="G115"/>
  <c r="F115"/>
  <c r="E115"/>
  <c r="D115"/>
  <c r="C102"/>
  <c r="M100"/>
  <c r="L100"/>
  <c r="K100"/>
  <c r="J100"/>
  <c r="I100"/>
  <c r="H100"/>
  <c r="G100"/>
  <c r="F100"/>
  <c r="E100"/>
  <c r="D100"/>
  <c r="C95"/>
  <c r="C94"/>
  <c r="M93"/>
  <c r="L93"/>
  <c r="K93"/>
  <c r="J93"/>
  <c r="I93"/>
  <c r="H93"/>
  <c r="G93"/>
  <c r="F93"/>
  <c r="E93"/>
  <c r="D93"/>
  <c r="C92"/>
  <c r="C90" s="1"/>
  <c r="M90"/>
  <c r="L90"/>
  <c r="K90"/>
  <c r="J90"/>
  <c r="I90"/>
  <c r="H90"/>
  <c r="G90"/>
  <c r="F90"/>
  <c r="E90"/>
  <c r="D90"/>
  <c r="C89"/>
  <c r="C88"/>
  <c r="M87"/>
  <c r="L87"/>
  <c r="K87"/>
  <c r="J87"/>
  <c r="I87"/>
  <c r="H87"/>
  <c r="G87"/>
  <c r="F87"/>
  <c r="E87"/>
  <c r="D87"/>
  <c r="C86"/>
  <c r="C85"/>
  <c r="M84"/>
  <c r="L84"/>
  <c r="K84"/>
  <c r="J84"/>
  <c r="I84"/>
  <c r="H84"/>
  <c r="G84"/>
  <c r="F84"/>
  <c r="E84"/>
  <c r="D84"/>
  <c r="C83"/>
  <c r="C82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0"/>
  <c r="C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8"/>
  <c r="C67"/>
  <c r="J63"/>
  <c r="H63"/>
  <c r="F63"/>
  <c r="C63"/>
  <c r="M63"/>
  <c r="L63"/>
  <c r="K63"/>
  <c r="I63"/>
  <c r="G63"/>
  <c r="E63"/>
  <c r="C59"/>
  <c r="C58"/>
  <c r="M57"/>
  <c r="L57"/>
  <c r="K57"/>
  <c r="J57"/>
  <c r="I57"/>
  <c r="H57"/>
  <c r="G57"/>
  <c r="F57"/>
  <c r="E57"/>
  <c r="D57"/>
  <c r="M54"/>
  <c r="L54"/>
  <c r="K54"/>
  <c r="J54"/>
  <c r="I54"/>
  <c r="H54"/>
  <c r="G54"/>
  <c r="F54"/>
  <c r="E54"/>
  <c r="D54"/>
  <c r="C53"/>
  <c r="C52"/>
  <c r="M51"/>
  <c r="L51"/>
  <c r="K51"/>
  <c r="J51"/>
  <c r="I51"/>
  <c r="H51"/>
  <c r="G51"/>
  <c r="F51"/>
  <c r="E51"/>
  <c r="D51"/>
  <c r="C49"/>
  <c r="M48"/>
  <c r="L48"/>
  <c r="K48"/>
  <c r="J48"/>
  <c r="H48"/>
  <c r="G48"/>
  <c r="F48"/>
  <c r="E48"/>
  <c r="D48"/>
  <c r="M45"/>
  <c r="L45"/>
  <c r="K45"/>
  <c r="J45"/>
  <c r="I45"/>
  <c r="H45"/>
  <c r="G45"/>
  <c r="F45"/>
  <c r="E45"/>
  <c r="D45"/>
  <c r="C44"/>
  <c r="C43"/>
  <c r="M42"/>
  <c r="L42"/>
  <c r="K42"/>
  <c r="J42"/>
  <c r="I42"/>
  <c r="H42"/>
  <c r="G42"/>
  <c r="F42"/>
  <c r="E42"/>
  <c r="D42"/>
  <c r="L39"/>
  <c r="K39"/>
  <c r="J39"/>
  <c r="I39"/>
  <c r="H39"/>
  <c r="G39"/>
  <c r="F39"/>
  <c r="E39"/>
  <c r="C39"/>
  <c r="C38"/>
  <c r="C37"/>
  <c r="M36"/>
  <c r="L36"/>
  <c r="K36"/>
  <c r="J36"/>
  <c r="I36"/>
  <c r="H36"/>
  <c r="G36"/>
  <c r="F36"/>
  <c r="E36"/>
  <c r="D36"/>
  <c r="C35"/>
  <c r="C34"/>
  <c r="M33"/>
  <c r="L33"/>
  <c r="K33"/>
  <c r="J33"/>
  <c r="I33"/>
  <c r="H33"/>
  <c r="G33"/>
  <c r="F33"/>
  <c r="E33"/>
  <c r="D33"/>
  <c r="C28"/>
  <c r="C24"/>
  <c r="C20"/>
  <c r="C18"/>
  <c r="C17"/>
  <c r="C16" s="1"/>
  <c r="M16"/>
  <c r="L16"/>
  <c r="K16"/>
  <c r="J16"/>
  <c r="I16"/>
  <c r="H16"/>
  <c r="G16"/>
  <c r="F16"/>
  <c r="E16"/>
  <c r="D16"/>
  <c r="C9"/>
  <c r="C8"/>
  <c r="C7"/>
  <c r="C6"/>
  <c r="C5"/>
  <c r="C68" i="21"/>
  <c r="C67"/>
  <c r="C66" s="1"/>
  <c r="M66"/>
  <c r="L66"/>
  <c r="K66"/>
  <c r="J66"/>
  <c r="I66"/>
  <c r="H66"/>
  <c r="G66"/>
  <c r="F66"/>
  <c r="E66"/>
  <c r="D66"/>
  <c r="C62"/>
  <c r="C61"/>
  <c r="M60"/>
  <c r="L60"/>
  <c r="K60"/>
  <c r="J60"/>
  <c r="I60"/>
  <c r="H60"/>
  <c r="G60"/>
  <c r="F60"/>
  <c r="E60"/>
  <c r="D60"/>
  <c r="C60"/>
  <c r="C47"/>
  <c r="C46"/>
  <c r="C45" s="1"/>
  <c r="M45"/>
  <c r="L45"/>
  <c r="K45"/>
  <c r="J45"/>
  <c r="I45"/>
  <c r="H45"/>
  <c r="G45"/>
  <c r="F45"/>
  <c r="E45"/>
  <c r="D45"/>
  <c r="G36"/>
  <c r="H36"/>
  <c r="I36"/>
  <c r="J36"/>
  <c r="K36"/>
  <c r="M36"/>
  <c r="M168"/>
  <c r="L168"/>
  <c r="K168"/>
  <c r="J168"/>
  <c r="I168"/>
  <c r="H168"/>
  <c r="G168"/>
  <c r="F168"/>
  <c r="E168"/>
  <c r="D168"/>
  <c r="E161"/>
  <c r="F161"/>
  <c r="D161"/>
  <c r="D24" i="23"/>
  <c r="E24"/>
  <c r="F24"/>
  <c r="G24"/>
  <c r="H24"/>
  <c r="I24"/>
  <c r="J24"/>
  <c r="K24"/>
  <c r="L24"/>
  <c r="M24"/>
  <c r="C25"/>
  <c r="C24" s="1"/>
  <c r="C26"/>
  <c r="M64" i="21"/>
  <c r="K64"/>
  <c r="J64"/>
  <c r="J63" s="1"/>
  <c r="I64"/>
  <c r="H64"/>
  <c r="H63" s="1"/>
  <c r="G64"/>
  <c r="F64"/>
  <c r="F63" s="1"/>
  <c r="E64"/>
  <c r="D64"/>
  <c r="C64" s="1"/>
  <c r="C63" s="1"/>
  <c r="H5" i="23"/>
  <c r="D16" i="21"/>
  <c r="E16"/>
  <c r="F16"/>
  <c r="G16"/>
  <c r="H16"/>
  <c r="I16"/>
  <c r="J16"/>
  <c r="K16"/>
  <c r="L16"/>
  <c r="M16"/>
  <c r="C18"/>
  <c r="C16" s="1"/>
  <c r="C17"/>
  <c r="C154"/>
  <c r="C98"/>
  <c r="M97"/>
  <c r="M96" s="1"/>
  <c r="L97"/>
  <c r="L96" s="1"/>
  <c r="K97"/>
  <c r="K96" s="1"/>
  <c r="J97"/>
  <c r="J96" s="1"/>
  <c r="I97"/>
  <c r="I96" s="1"/>
  <c r="H97"/>
  <c r="H96" s="1"/>
  <c r="G97"/>
  <c r="G96" s="1"/>
  <c r="F97"/>
  <c r="F96" s="1"/>
  <c r="E97"/>
  <c r="E96" s="1"/>
  <c r="D97"/>
  <c r="C97" s="1"/>
  <c r="C96" s="1"/>
  <c r="C76"/>
  <c r="C75" s="1"/>
  <c r="C40" i="23"/>
  <c r="C39"/>
  <c r="C38"/>
  <c r="M38"/>
  <c r="L38"/>
  <c r="K38"/>
  <c r="J38"/>
  <c r="I38"/>
  <c r="H38"/>
  <c r="G38"/>
  <c r="F38"/>
  <c r="E38"/>
  <c r="D38"/>
  <c r="C37"/>
  <c r="C33"/>
  <c r="C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0"/>
  <c r="C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3"/>
  <c r="C22"/>
  <c r="C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0"/>
  <c r="C19"/>
  <c r="C18" s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7"/>
  <c r="C5" s="1"/>
  <c r="C6"/>
  <c r="M5"/>
  <c r="L5"/>
  <c r="K5"/>
  <c r="J5"/>
  <c r="I5"/>
  <c r="G5"/>
  <c r="F5"/>
  <c r="E5"/>
  <c r="D5"/>
  <c r="C31"/>
  <c r="C28"/>
  <c r="C139" i="21"/>
  <c r="C210"/>
  <c r="C209"/>
  <c r="C208"/>
  <c r="W208"/>
  <c r="V208"/>
  <c r="U208"/>
  <c r="T208"/>
  <c r="S208"/>
  <c r="R208"/>
  <c r="Q208"/>
  <c r="P208"/>
  <c r="O208"/>
  <c r="N208"/>
  <c r="C167"/>
  <c r="C166"/>
  <c r="C168" s="1"/>
  <c r="C163"/>
  <c r="C160"/>
  <c r="C159"/>
  <c r="C155"/>
  <c r="C150"/>
  <c r="C149"/>
  <c r="M148"/>
  <c r="L148"/>
  <c r="K148"/>
  <c r="J148"/>
  <c r="I148"/>
  <c r="H148"/>
  <c r="G148"/>
  <c r="F148"/>
  <c r="E148"/>
  <c r="D148"/>
  <c r="C146"/>
  <c r="C145"/>
  <c r="C144" s="1"/>
  <c r="M144"/>
  <c r="L144"/>
  <c r="K144"/>
  <c r="J144"/>
  <c r="I144"/>
  <c r="H144"/>
  <c r="G144"/>
  <c r="F144"/>
  <c r="E144"/>
  <c r="D144"/>
  <c r="C135"/>
  <c r="C134"/>
  <c r="M133"/>
  <c r="L133"/>
  <c r="K133"/>
  <c r="J133"/>
  <c r="I133"/>
  <c r="H133"/>
  <c r="G133"/>
  <c r="F133"/>
  <c r="E133"/>
  <c r="D133"/>
  <c r="C129"/>
  <c r="M128"/>
  <c r="L128"/>
  <c r="K128"/>
  <c r="J128"/>
  <c r="I128"/>
  <c r="H128"/>
  <c r="G128"/>
  <c r="F128"/>
  <c r="E128"/>
  <c r="D128"/>
  <c r="C127"/>
  <c r="C128" s="1"/>
  <c r="C123"/>
  <c r="C122"/>
  <c r="M121"/>
  <c r="L121"/>
  <c r="K121"/>
  <c r="J121"/>
  <c r="I121"/>
  <c r="H121"/>
  <c r="G121"/>
  <c r="F121"/>
  <c r="E121"/>
  <c r="D121"/>
  <c r="C117"/>
  <c r="C116"/>
  <c r="M115"/>
  <c r="L115"/>
  <c r="K115"/>
  <c r="J115"/>
  <c r="I115"/>
  <c r="H115"/>
  <c r="G115"/>
  <c r="F115"/>
  <c r="E115"/>
  <c r="D115"/>
  <c r="C102"/>
  <c r="C101"/>
  <c r="M100"/>
  <c r="L100"/>
  <c r="K100"/>
  <c r="J100"/>
  <c r="I100"/>
  <c r="H100"/>
  <c r="G100"/>
  <c r="F100"/>
  <c r="E100"/>
  <c r="D100"/>
  <c r="C95"/>
  <c r="C94"/>
  <c r="C93" s="1"/>
  <c r="M93"/>
  <c r="L93"/>
  <c r="K93"/>
  <c r="J93"/>
  <c r="I93"/>
  <c r="H93"/>
  <c r="G93"/>
  <c r="F93"/>
  <c r="E93"/>
  <c r="D93"/>
  <c r="C92"/>
  <c r="C91"/>
  <c r="C90" s="1"/>
  <c r="M90"/>
  <c r="L90"/>
  <c r="K90"/>
  <c r="J90"/>
  <c r="I90"/>
  <c r="H90"/>
  <c r="G90"/>
  <c r="F90"/>
  <c r="E90"/>
  <c r="D90"/>
  <c r="C89"/>
  <c r="C88"/>
  <c r="M87"/>
  <c r="L87"/>
  <c r="K87"/>
  <c r="J87"/>
  <c r="I87"/>
  <c r="H87"/>
  <c r="G87"/>
  <c r="F87"/>
  <c r="E87"/>
  <c r="D87"/>
  <c r="C86"/>
  <c r="C85"/>
  <c r="C84" s="1"/>
  <c r="M84"/>
  <c r="L84"/>
  <c r="K84"/>
  <c r="J84"/>
  <c r="I84"/>
  <c r="H84"/>
  <c r="G84"/>
  <c r="F84"/>
  <c r="E84"/>
  <c r="D84"/>
  <c r="C83"/>
  <c r="C82"/>
  <c r="C81" s="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0"/>
  <c r="C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7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4"/>
  <c r="C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1"/>
  <c r="C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5"/>
  <c r="M63"/>
  <c r="L63"/>
  <c r="K63"/>
  <c r="I63"/>
  <c r="G63"/>
  <c r="E63"/>
  <c r="C59"/>
  <c r="C57" s="1"/>
  <c r="C58"/>
  <c r="M57"/>
  <c r="L57"/>
  <c r="K57"/>
  <c r="J57"/>
  <c r="I57"/>
  <c r="H57"/>
  <c r="G57"/>
  <c r="F57"/>
  <c r="E57"/>
  <c r="D57"/>
  <c r="C56"/>
  <c r="C54" s="1"/>
  <c r="C55"/>
  <c r="M54"/>
  <c r="L54"/>
  <c r="K54"/>
  <c r="J54"/>
  <c r="I54"/>
  <c r="H54"/>
  <c r="G54"/>
  <c r="F54"/>
  <c r="E54"/>
  <c r="D54"/>
  <c r="C53"/>
  <c r="C51" s="1"/>
  <c r="C52"/>
  <c r="M51"/>
  <c r="L51"/>
  <c r="K51"/>
  <c r="J51"/>
  <c r="I51"/>
  <c r="H51"/>
  <c r="G51"/>
  <c r="F51"/>
  <c r="E51"/>
  <c r="D51"/>
  <c r="C50"/>
  <c r="C48" s="1"/>
  <c r="M48"/>
  <c r="I48"/>
  <c r="C49"/>
  <c r="L48"/>
  <c r="K48"/>
  <c r="J48"/>
  <c r="H48"/>
  <c r="G48"/>
  <c r="F48"/>
  <c r="E48"/>
  <c r="D48"/>
  <c r="C44"/>
  <c r="C43"/>
  <c r="M42"/>
  <c r="L42"/>
  <c r="K42"/>
  <c r="J42"/>
  <c r="I42"/>
  <c r="H42"/>
  <c r="G42"/>
  <c r="F42"/>
  <c r="E42"/>
  <c r="D42"/>
  <c r="L39"/>
  <c r="K39"/>
  <c r="J39"/>
  <c r="I39"/>
  <c r="H39"/>
  <c r="G39"/>
  <c r="F39"/>
  <c r="E39"/>
  <c r="C38"/>
  <c r="C37"/>
  <c r="L36"/>
  <c r="F36"/>
  <c r="E36"/>
  <c r="D36"/>
  <c r="C35"/>
  <c r="C34"/>
  <c r="M33"/>
  <c r="L33"/>
  <c r="K33"/>
  <c r="J33"/>
  <c r="I33"/>
  <c r="H33"/>
  <c r="G33"/>
  <c r="F33"/>
  <c r="E33"/>
  <c r="D33"/>
  <c r="C28"/>
  <c r="C24"/>
  <c r="C20"/>
  <c r="C9"/>
  <c r="C8"/>
  <c r="C7"/>
  <c r="C6"/>
  <c r="C5"/>
  <c r="D54" i="4"/>
  <c r="E54"/>
  <c r="F54"/>
  <c r="G54"/>
  <c r="H54"/>
  <c r="I54"/>
  <c r="J54"/>
  <c r="K54"/>
  <c r="L54"/>
  <c r="M54"/>
  <c r="M84"/>
  <c r="C27" i="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C24"/>
  <c r="C21"/>
  <c r="C23"/>
  <c r="C22" s="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C20"/>
  <c r="C19" s="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C34"/>
  <c r="C33"/>
  <c r="C32" s="1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C31"/>
  <c r="C30"/>
  <c r="C29" s="1"/>
  <c r="D138" i="4"/>
  <c r="E138"/>
  <c r="F138"/>
  <c r="G138"/>
  <c r="H138"/>
  <c r="I138"/>
  <c r="J138"/>
  <c r="K138"/>
  <c r="L138"/>
  <c r="M138"/>
  <c r="C139"/>
  <c r="D133"/>
  <c r="E133"/>
  <c r="F133"/>
  <c r="G133"/>
  <c r="H133"/>
  <c r="I133"/>
  <c r="J133"/>
  <c r="K133"/>
  <c r="L133"/>
  <c r="M133"/>
  <c r="C132"/>
  <c r="D126"/>
  <c r="E126"/>
  <c r="F126"/>
  <c r="G126"/>
  <c r="H126"/>
  <c r="I126"/>
  <c r="J126"/>
  <c r="K126"/>
  <c r="L126"/>
  <c r="M126"/>
  <c r="C127"/>
  <c r="D118"/>
  <c r="E118"/>
  <c r="F118"/>
  <c r="G118"/>
  <c r="H118"/>
  <c r="I118"/>
  <c r="J118"/>
  <c r="K118"/>
  <c r="L118"/>
  <c r="M118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C77"/>
  <c r="C76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C74"/>
  <c r="C73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C71"/>
  <c r="C70"/>
  <c r="C52" i="20"/>
  <c r="C51"/>
  <c r="M50"/>
  <c r="L50"/>
  <c r="K50"/>
  <c r="J50"/>
  <c r="I50"/>
  <c r="H50"/>
  <c r="G50"/>
  <c r="F50"/>
  <c r="E50"/>
  <c r="D50"/>
  <c r="C50"/>
  <c r="C42"/>
  <c r="C41"/>
  <c r="M40"/>
  <c r="L40"/>
  <c r="K40"/>
  <c r="J40"/>
  <c r="I40"/>
  <c r="H40"/>
  <c r="G40"/>
  <c r="F40"/>
  <c r="E40"/>
  <c r="D40"/>
  <c r="C40"/>
  <c r="C39"/>
  <c r="C7"/>
  <c r="C6"/>
  <c r="M5"/>
  <c r="L5"/>
  <c r="K5"/>
  <c r="J5"/>
  <c r="I5"/>
  <c r="H5"/>
  <c r="G5"/>
  <c r="F5"/>
  <c r="E5"/>
  <c r="D5"/>
  <c r="C5"/>
  <c r="C119" i="4"/>
  <c r="M47"/>
  <c r="M46"/>
  <c r="K46"/>
  <c r="I47"/>
  <c r="I46"/>
  <c r="H47"/>
  <c r="H46"/>
  <c r="D90"/>
  <c r="E90"/>
  <c r="F90"/>
  <c r="G90"/>
  <c r="H90"/>
  <c r="I90"/>
  <c r="J90"/>
  <c r="K90"/>
  <c r="L90"/>
  <c r="M90"/>
  <c r="C92"/>
  <c r="C91"/>
  <c r="C90" s="1"/>
  <c r="D87"/>
  <c r="E87"/>
  <c r="F87"/>
  <c r="G87"/>
  <c r="H87"/>
  <c r="I87"/>
  <c r="J87"/>
  <c r="K87"/>
  <c r="L87"/>
  <c r="M87"/>
  <c r="C89"/>
  <c r="C87"/>
  <c r="C88"/>
  <c r="D84"/>
  <c r="E84"/>
  <c r="F84"/>
  <c r="G84"/>
  <c r="H84"/>
  <c r="I84"/>
  <c r="J84"/>
  <c r="K84"/>
  <c r="L84"/>
  <c r="C86"/>
  <c r="C85"/>
  <c r="C84" s="1"/>
  <c r="E81"/>
  <c r="F81"/>
  <c r="G81"/>
  <c r="H81"/>
  <c r="I81"/>
  <c r="J81"/>
  <c r="K81"/>
  <c r="L81"/>
  <c r="M81"/>
  <c r="D81"/>
  <c r="C83"/>
  <c r="C82"/>
  <c r="C33" i="21"/>
  <c r="C42"/>
  <c r="C115"/>
  <c r="C78"/>
  <c r="C39"/>
  <c r="C72"/>
  <c r="C148"/>
  <c r="C100"/>
  <c r="C81" i="4"/>
  <c r="C69"/>
  <c r="C72"/>
  <c r="C7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D39" i="5"/>
  <c r="E39"/>
  <c r="F39"/>
  <c r="G39"/>
  <c r="H39"/>
  <c r="I39"/>
  <c r="J39"/>
  <c r="K39"/>
  <c r="L39"/>
  <c r="M39"/>
  <c r="C40"/>
  <c r="C41"/>
  <c r="D5"/>
  <c r="E5"/>
  <c r="F5"/>
  <c r="G5"/>
  <c r="H5"/>
  <c r="I5"/>
  <c r="J5"/>
  <c r="K5"/>
  <c r="L5"/>
  <c r="M5"/>
  <c r="C6"/>
  <c r="C7"/>
  <c r="C172" i="4"/>
  <c r="C171"/>
  <c r="C164"/>
  <c r="C166"/>
  <c r="C168"/>
  <c r="C165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C80"/>
  <c r="C79"/>
  <c r="C68"/>
  <c r="C67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C65"/>
  <c r="C64"/>
  <c r="D60"/>
  <c r="E60"/>
  <c r="F60"/>
  <c r="G60"/>
  <c r="H60"/>
  <c r="I60"/>
  <c r="J60"/>
  <c r="K60"/>
  <c r="L60"/>
  <c r="M60"/>
  <c r="C62"/>
  <c r="C61"/>
  <c r="E57"/>
  <c r="F57"/>
  <c r="G57"/>
  <c r="H57"/>
  <c r="I57"/>
  <c r="J57"/>
  <c r="K57"/>
  <c r="L57"/>
  <c r="M57"/>
  <c r="D57"/>
  <c r="C59"/>
  <c r="C58"/>
  <c r="C56"/>
  <c r="C55"/>
  <c r="C54" s="1"/>
  <c r="D51"/>
  <c r="E51"/>
  <c r="F51"/>
  <c r="G51"/>
  <c r="H51"/>
  <c r="I51"/>
  <c r="J51"/>
  <c r="K51"/>
  <c r="L51"/>
  <c r="M51"/>
  <c r="C53"/>
  <c r="C52"/>
  <c r="D48"/>
  <c r="E48"/>
  <c r="F48"/>
  <c r="G48"/>
  <c r="H48"/>
  <c r="I48"/>
  <c r="J48"/>
  <c r="K48"/>
  <c r="L48"/>
  <c r="M48"/>
  <c r="C49"/>
  <c r="C50"/>
  <c r="C48"/>
  <c r="D45"/>
  <c r="E45"/>
  <c r="F45"/>
  <c r="G45"/>
  <c r="H45"/>
  <c r="I45"/>
  <c r="J45"/>
  <c r="K45"/>
  <c r="L45"/>
  <c r="M45"/>
  <c r="C47"/>
  <c r="C46"/>
  <c r="D42"/>
  <c r="E42"/>
  <c r="F42"/>
  <c r="G42"/>
  <c r="H42"/>
  <c r="I42"/>
  <c r="J42"/>
  <c r="K42"/>
  <c r="L42"/>
  <c r="M42"/>
  <c r="C44"/>
  <c r="C43"/>
  <c r="C42" s="1"/>
  <c r="D39"/>
  <c r="E39"/>
  <c r="F39"/>
  <c r="G39"/>
  <c r="H39"/>
  <c r="I39"/>
  <c r="J39"/>
  <c r="K39"/>
  <c r="L39"/>
  <c r="M39"/>
  <c r="C41"/>
  <c r="C40"/>
  <c r="C39"/>
  <c r="D36"/>
  <c r="E36"/>
  <c r="F36"/>
  <c r="L36"/>
  <c r="D33"/>
  <c r="E33"/>
  <c r="F33"/>
  <c r="G33"/>
  <c r="H33"/>
  <c r="I33"/>
  <c r="J33"/>
  <c r="K33"/>
  <c r="L33"/>
  <c r="M33"/>
  <c r="C38"/>
  <c r="C37"/>
  <c r="C36" s="1"/>
  <c r="C35"/>
  <c r="C34"/>
  <c r="C33"/>
  <c r="C8"/>
  <c r="C38" i="5"/>
  <c r="C159" i="4"/>
  <c r="C144"/>
  <c r="C24" i="13"/>
  <c r="C23"/>
  <c r="M22"/>
  <c r="L22"/>
  <c r="K22"/>
  <c r="J22"/>
  <c r="I22"/>
  <c r="H22"/>
  <c r="G22"/>
  <c r="F22"/>
  <c r="E22"/>
  <c r="D22"/>
  <c r="C22"/>
  <c r="C18" i="12"/>
  <c r="C17"/>
  <c r="W16"/>
  <c r="V16"/>
  <c r="U16"/>
  <c r="T16"/>
  <c r="S16"/>
  <c r="R16"/>
  <c r="Q16"/>
  <c r="P16"/>
  <c r="O16"/>
  <c r="N16"/>
  <c r="C16"/>
  <c r="C6"/>
  <c r="C5"/>
  <c r="C4" s="1"/>
  <c r="M4"/>
  <c r="L4"/>
  <c r="K4"/>
  <c r="J4"/>
  <c r="I4"/>
  <c r="H4"/>
  <c r="G4"/>
  <c r="F4"/>
  <c r="E4"/>
  <c r="D4"/>
  <c r="C26" i="8"/>
  <c r="C25"/>
  <c r="C21"/>
  <c r="C20"/>
  <c r="M19"/>
  <c r="L19"/>
  <c r="K19"/>
  <c r="J19"/>
  <c r="I19"/>
  <c r="H19"/>
  <c r="G19"/>
  <c r="F19"/>
  <c r="E19"/>
  <c r="D19"/>
  <c r="C32" i="7"/>
  <c r="C31"/>
  <c r="M30"/>
  <c r="L30"/>
  <c r="K30"/>
  <c r="J30"/>
  <c r="I30"/>
  <c r="H30"/>
  <c r="G30"/>
  <c r="F30"/>
  <c r="E30"/>
  <c r="D30"/>
  <c r="C30"/>
  <c r="C27"/>
  <c r="C21"/>
  <c r="C15"/>
  <c r="C9"/>
  <c r="C24" i="6"/>
  <c r="C23"/>
  <c r="M22"/>
  <c r="L22"/>
  <c r="K22"/>
  <c r="J22"/>
  <c r="I22"/>
  <c r="H22"/>
  <c r="G22"/>
  <c r="F22"/>
  <c r="E22"/>
  <c r="D22"/>
  <c r="C20"/>
  <c r="C19"/>
  <c r="M18"/>
  <c r="L18"/>
  <c r="K18"/>
  <c r="J18"/>
  <c r="I18"/>
  <c r="H18"/>
  <c r="G18"/>
  <c r="F18"/>
  <c r="E18"/>
  <c r="D18"/>
  <c r="C16"/>
  <c r="C15"/>
  <c r="M14"/>
  <c r="L14"/>
  <c r="K14"/>
  <c r="J14"/>
  <c r="I14"/>
  <c r="H14"/>
  <c r="G14"/>
  <c r="F14"/>
  <c r="E14"/>
  <c r="D14"/>
  <c r="C12"/>
  <c r="C11"/>
  <c r="M10"/>
  <c r="L10"/>
  <c r="K10"/>
  <c r="J10"/>
  <c r="I10"/>
  <c r="H10"/>
  <c r="G10"/>
  <c r="F10"/>
  <c r="E10"/>
  <c r="D10"/>
  <c r="C10"/>
  <c r="C8"/>
  <c r="C7"/>
  <c r="C6"/>
  <c r="C5"/>
  <c r="C216" i="4"/>
  <c r="C215"/>
  <c r="W214"/>
  <c r="V214"/>
  <c r="U214"/>
  <c r="T214"/>
  <c r="S214"/>
  <c r="R214"/>
  <c r="Q214"/>
  <c r="P214"/>
  <c r="O214"/>
  <c r="N214"/>
  <c r="C179"/>
  <c r="C178"/>
  <c r="C160"/>
  <c r="C155"/>
  <c r="C154"/>
  <c r="M153"/>
  <c r="L153"/>
  <c r="K153"/>
  <c r="J153"/>
  <c r="I153"/>
  <c r="H153"/>
  <c r="G153"/>
  <c r="F153"/>
  <c r="E153"/>
  <c r="D153"/>
  <c r="C151"/>
  <c r="C150"/>
  <c r="M149"/>
  <c r="L149"/>
  <c r="K149"/>
  <c r="J149"/>
  <c r="I149"/>
  <c r="H149"/>
  <c r="G149"/>
  <c r="F149"/>
  <c r="E149"/>
  <c r="D149"/>
  <c r="C140"/>
  <c r="C138"/>
  <c r="C134"/>
  <c r="C133"/>
  <c r="C128"/>
  <c r="C126"/>
  <c r="C120"/>
  <c r="C118"/>
  <c r="C105"/>
  <c r="C104"/>
  <c r="M103"/>
  <c r="L103"/>
  <c r="K103"/>
  <c r="J103"/>
  <c r="I103"/>
  <c r="H103"/>
  <c r="G103"/>
  <c r="F103"/>
  <c r="E103"/>
  <c r="D103"/>
  <c r="C28"/>
  <c r="C20"/>
  <c r="C9"/>
  <c r="C7"/>
  <c r="C6"/>
  <c r="C5"/>
  <c r="C51"/>
  <c r="C57"/>
  <c r="C60"/>
  <c r="C66"/>
  <c r="C78"/>
  <c r="C63"/>
  <c r="C39" i="5"/>
  <c r="C5"/>
  <c r="C45" i="4"/>
  <c r="C149"/>
  <c r="C153"/>
  <c r="C214"/>
  <c r="C19" i="8"/>
  <c r="C18" i="6"/>
  <c r="C22"/>
  <c r="C14"/>
  <c r="C24" i="4"/>
  <c r="C16"/>
  <c r="C103"/>
  <c r="C115" i="24" l="1"/>
  <c r="C144"/>
  <c r="C84"/>
  <c r="C87"/>
  <c r="C93"/>
  <c r="C148"/>
  <c r="C50"/>
  <c r="C81"/>
  <c r="C78"/>
  <c r="C75"/>
  <c r="C100"/>
  <c r="C31" i="25"/>
  <c r="C28"/>
  <c r="C38"/>
  <c r="C5"/>
  <c r="I48" i="24"/>
  <c r="C161"/>
  <c r="C72"/>
  <c r="C69"/>
  <c r="C66"/>
  <c r="C57"/>
  <c r="C54"/>
  <c r="C51"/>
  <c r="C48"/>
  <c r="C45"/>
  <c r="C42"/>
  <c r="C36"/>
  <c r="C33"/>
  <c r="D63"/>
  <c r="C36" i="21"/>
  <c r="D63"/>
  <c r="D96"/>
  <c r="C133"/>
  <c r="C87"/>
  <c r="C161"/>
  <c r="C69"/>
  <c r="C121"/>
</calcChain>
</file>

<file path=xl/sharedStrings.xml><?xml version="1.0" encoding="utf-8"?>
<sst xmlns="http://schemas.openxmlformats.org/spreadsheetml/2006/main" count="2974" uniqueCount="645">
  <si>
    <t> รหัส</t>
  </si>
  <si>
    <t> ข้อมูลพื้นฐาน/ตัวชี้วัด/รายการข้อมูล</t>
  </si>
  <si>
    <t>ภาพรวม</t>
  </si>
  <si>
    <t> 0101</t>
  </si>
  <si>
    <t> จำนวน รพ.สต.ในจังหวัดที่ผ่านการประเมินตามเกณฑ์ที่กำหนด</t>
  </si>
  <si>
    <t> 01011</t>
  </si>
  <si>
    <t> จำนวน รพสต. ผ่านการประเมินระดับดี</t>
  </si>
  <si>
    <t> 01012</t>
  </si>
  <si>
    <t> จำนวน รพสต. ผ่านการประเมินระดับดีมาก</t>
  </si>
  <si>
    <t> 01013</t>
  </si>
  <si>
    <t> จำนวน รพสต. ผ่านการประเมินระดับดีเยี่ยม</t>
  </si>
  <si>
    <t> 01014</t>
  </si>
  <si>
    <t> จำนวนรพสต.ทั้งหมด</t>
  </si>
  <si>
    <t>ภาพรวมตัวชี้วัดรหัส 0101  </t>
  </si>
  <si>
    <t> 0201</t>
  </si>
  <si>
    <t> 02011</t>
  </si>
  <si>
    <t> 02012</t>
  </si>
  <si>
    <t> 02013</t>
  </si>
  <si>
    <t>ภาพรวมตัวชี้วัดรหัส 0201  </t>
  </si>
  <si>
    <t> 0202(1)</t>
  </si>
  <si>
    <t> 0202(1)1</t>
  </si>
  <si>
    <t xml:space="preserve"> จำนวนครั้งที่ถูกปฏิเสธการส่งต่อผู้ป่วยภายในจังหวัด </t>
  </si>
  <si>
    <t> 0202(1)2</t>
  </si>
  <si>
    <t> จำนวนครั้งของการส่งต่อผู้ป่วยภายในจังหวัดทั้งหมด</t>
  </si>
  <si>
    <t>ภาพรวมตัวชี้วัดรหัส 0202(1)  </t>
  </si>
  <si>
    <t> 0202(2)</t>
  </si>
  <si>
    <t> ร้อยละของการถูกปฎิเสธการส่งต่อผู้ป่วยภายในเขต</t>
  </si>
  <si>
    <t> 0202(2)1</t>
  </si>
  <si>
    <t> จำนวนครั้งที่ถูกปฏิเสธการส่งต่อผู้ป่วยภายในเขต</t>
  </si>
  <si>
    <t> 0202(2)2</t>
  </si>
  <si>
    <t> จำนวนครั้งของการส่งต่อผู้ป่วยภายในเขตทั้งหมด</t>
  </si>
  <si>
    <t>ภาพรวมตัวชี้วัดรหัส 0202(2)  </t>
  </si>
  <si>
    <t> 0202(3)</t>
  </si>
  <si>
    <t> ร้อยละของการถูกปฎิเสธการส่งต่อผู้ป่วยข้ามเขต</t>
  </si>
  <si>
    <t> 0202(3)1</t>
  </si>
  <si>
    <t> จำนวนครั้งที่ถูกปฏิเสธการส่งต่อผู้ป่วยข้ามเขต</t>
  </si>
  <si>
    <t> 0202(3)2</t>
  </si>
  <si>
    <t> จำนวนครั้งของการส่งต่อผู้ป่วยข้ามเขตทั้งหมด</t>
  </si>
  <si>
    <t>ภาพรวมตัวชี้วัดรหัส 0202(3)  </t>
  </si>
  <si>
    <t> 0202(4)</t>
  </si>
  <si>
    <t> ร้อยละของการถูกปฎิเสธการส่งต่อส่วนกลาง</t>
  </si>
  <si>
    <t> 0202(4)1</t>
  </si>
  <si>
    <t> จำนวนครั้งที่ถูกปฏิเสธการส่งต่อส่วนกลาง</t>
  </si>
  <si>
    <t> 0202(4)2</t>
  </si>
  <si>
    <t> จำนวนครั้งของการส่งต่อส่วนกลางทั้งหมด</t>
  </si>
  <si>
    <t>ภาพรวมตัวชี้วัดรหัส 0202(4)  </t>
  </si>
  <si>
    <t> 0203</t>
  </si>
  <si>
    <t> จังหวัดมีการใช้ข้อมูลการให้บริการที่เน้นความครอบคลุมตามกลุ่มเป้าหมาย</t>
  </si>
  <si>
    <t>ภาพรวมตัวชี้วัดรหัส 0203  </t>
  </si>
  <si>
    <t> 0204(1)</t>
  </si>
  <si>
    <t> 0204(1)1</t>
  </si>
  <si>
    <t> 0204(1)2</t>
  </si>
  <si>
    <t>ภาพรวมตัวชี้วัดรหัส 0204(1)  </t>
  </si>
  <si>
    <t> 0205</t>
  </si>
  <si>
    <t> มีการสรุปบทเรียนการตอบโต้ภาวะฉุกเฉินตามสถานการณ์จริง หรือสถานการณ์จำลองอย่างใดอย่างหนึ่ง</t>
  </si>
  <si>
    <t>ภาพรวมตัวชี้วัดรหัส 0205  </t>
  </si>
  <si>
    <t> 0206</t>
  </si>
  <si>
    <t> ศูนย์รับแจ้งเหตุและสั่งการมีระบบการบริหารและบริการที่มีคุณภาพและมีมาตรฐาน</t>
  </si>
  <si>
    <t>ภาพรวมตัวชี้วัดรหัส 0206  </t>
  </si>
  <si>
    <t> 0301(1)</t>
  </si>
  <si>
    <t xml:space="preserve"> อัตราเพิ่มการเข้ารับการรักษาตัวในโรงพยาบาลด้วยโรคความดันโลหิตสูง ลดลงจากปี 2551 ร้อยละ 3 </t>
  </si>
  <si>
    <t> 0301(1)1</t>
  </si>
  <si>
    <t> อัตราการเข้ารับการรักษาตัวในโรงพยาบาลด้วยโรคความดันโลหิตสูง ปี 2553</t>
  </si>
  <si>
    <t> 0301(1)2</t>
  </si>
  <si>
    <t> จำนวนผู้ป่วยในที่เข้ารับการรักษาตัวในโรงพยาบาลด้วยโรคความดันโลหิตสูง</t>
  </si>
  <si>
    <t> 00001</t>
  </si>
  <si>
    <t> จำนวนประชากรกลางปี 2552</t>
  </si>
  <si>
    <t> A1</t>
  </si>
  <si>
    <t> อัตราการเข้ารับการรักษาตัวในโรงพยาบาลด้วยโรคความดันโลหิตสูง ปี 2551</t>
  </si>
  <si>
    <t>ภาพรวมตัวชี้วัดรหัส 0301(1)  </t>
  </si>
  <si>
    <t> 0301(2)</t>
  </si>
  <si>
    <t> อัตราเพิ่มการเข้ารับการรักษาตัวในโรงพยาบาลด้วยโรคเบาหวาน ลดลงจากปี 2551 ร้อยละ 3</t>
  </si>
  <si>
    <t> 0301(2)1</t>
  </si>
  <si>
    <t> อัตราการเข้ารับการรักษาตัวในโรงพยาบาลด้วยโรคเบาหวาน ปี 2553</t>
  </si>
  <si>
    <t> 0301(2)2</t>
  </si>
  <si>
    <t> จำนวนผู้ป่วยในที่เข้ารับการรักษาตัวในโรงพยาบาลด้วยโรคเบาหวาน</t>
  </si>
  <si>
    <t> A2</t>
  </si>
  <si>
    <t> อัตราการเข้ารับการรักษาตัวในโรงพยาบาลด้วยโรคเบาหวาน ปี 2551</t>
  </si>
  <si>
    <t>ภาพรวมตัวชี้วัดรหัส 0301(2)  </t>
  </si>
  <si>
    <t> 0301(3)</t>
  </si>
  <si>
    <t xml:space="preserve"> อัตราเพิ่มการเข้ารับการรักษาตัวในโรงพยาบาลด้วยโรคหัวใจขาดเลือด ลดลงจากปี 2551 ร้อยละ 3 </t>
  </si>
  <si>
    <t> 0301(3)2</t>
  </si>
  <si>
    <t> จำนวนผู้ป่วยในที่เข้ารับการรักษาตัวในโรงพยาบาลด้วยโรคหัวใจขาดเลือด</t>
  </si>
  <si>
    <t> 0301(3)1</t>
  </si>
  <si>
    <t> อัตราการเข้ารับการรักษาตัวในโรงพยาบาลด้วยโรคหัวใจขาดเลือด ปี 2553</t>
  </si>
  <si>
    <t> A3</t>
  </si>
  <si>
    <t> อัตราการเข้ารับการรักษาตัวในโรงพยาบาลด้วยโรคหัวใจขาดเลือด ปี 2551</t>
  </si>
  <si>
    <t>ภาพรวมตัวชี้วัดรหัส 0301(3)  </t>
  </si>
  <si>
    <t> 0301(4)</t>
  </si>
  <si>
    <t xml:space="preserve"> อัตราเพิ่มการเข้ารับการรักษาตัวในโรงพยาบาลด้วยโรคหลอดเลือดสมอง ลดลงจากปี 2551 ร้อยละ 3 </t>
  </si>
  <si>
    <t> 0301(4)1</t>
  </si>
  <si>
    <t> อัตราการเข้ารับการรักษาตัวในโรงพยาบาลด้วยโรคหลอดเลือดสมอง ปี 2553</t>
  </si>
  <si>
    <t> 0301(4)2</t>
  </si>
  <si>
    <t> จำนวนผู้ป่วยในที่เข้ารับการรักษาตัวในโรงพยาบาลด้วยโรคหลอดเลือดสมอง</t>
  </si>
  <si>
    <t> A4</t>
  </si>
  <si>
    <t> อัตราการเข้ารับการรักษาตัวในโรงพยาบาลด้วยโรคหลอดเลือดสมอง ปี 2551</t>
  </si>
  <si>
    <t>ภาพรวมตัวชี้วัดรหัส 0301(4)  </t>
  </si>
  <si>
    <t> 0302</t>
  </si>
  <si>
    <t xml:space="preserve"> อัตราการเข้ารับการรักษาตัวในโรงพยาบาลด้วยมะเร็งปากมดลูกของสตรีที่มีอายุ 30 - 60 ปีเพิ่มขึ้นจากปี 2552 ร้อยละ 5 </t>
  </si>
  <si>
    <t> 03021</t>
  </si>
  <si>
    <t xml:space="preserve"> อัตราการเข้ารับการรักษาตัวในโรงพยาบาลด้วยมะเร็งปากมดลูกของสตรีที่มีอายุ 30 - 60 ปี </t>
  </si>
  <si>
    <t> 03022</t>
  </si>
  <si>
    <t> จำนวนสตรีที่มีอายุ 30 - 60 ปี ในปี พ.ศ. 2553 (เกิดในปี พ.ศ. 2493 - 2523 ) ในเขตรับผิดชอบเข้ารับการรักษาตัวด้วยมะเร็งปากมดลูก</t>
  </si>
  <si>
    <t> 03024</t>
  </si>
  <si>
    <t> อัตราการเข้ารับการรักษาตัวในโรงพยาบาลด้วยมะเร็งปากมดลูกของสตรีที่มีอายุ 30 - 60 ปี ปี 2552</t>
  </si>
  <si>
    <t> 03023</t>
  </si>
  <si>
    <t xml:space="preserve"> จำนวนสตรีกลุ่มเป้าหมายที่มีอายุ 30 - 60 ปี ในปี พ.ศ. 2553 (เกิดในปี พ.ศ. 2493 - 2523) ในเขตรับผิดชอบ </t>
  </si>
  <si>
    <t>ภาพรวมตัวชี้วัดรหัส 0302  </t>
  </si>
  <si>
    <t> 0303</t>
  </si>
  <si>
    <t> อัตราการติดตามดูแลผู้พยายามฆ่าตัวตายเป็นไปตามเกณฑ์มากกว่าร้อยละ 50</t>
  </si>
  <si>
    <t> 03031</t>
  </si>
  <si>
    <t> จำนวนผู้พยายามฆ่าตัวตายที่ได้รับการติดตามดูแล</t>
  </si>
  <si>
    <t> 03032</t>
  </si>
  <si>
    <t xml:space="preserve"> จำนวนผู้พยายามฆ่าตัวตายทั้งหมด </t>
  </si>
  <si>
    <t>ภาพรวมตัวชี้วัดรหัส 0303  </t>
  </si>
  <si>
    <t> 0304</t>
  </si>
  <si>
    <t> อัตราผลสำเร็จของการรักษาวัณโรค มากกว่าร้อยละ 85</t>
  </si>
  <si>
    <t> 03041</t>
  </si>
  <si>
    <t> จำนวนผู้ป่วยเสมหะพบเชื้อรายใหม่ที่ได้รับการรักษาหายและรักษาครบรวมกัน</t>
  </si>
  <si>
    <t> 03042</t>
  </si>
  <si>
    <t> จำนวนผู้ป่วยวัณโรคปอดอักเสบพบเชื้อรายใหม่ที่ขึ้นทะเบียนรักษา</t>
  </si>
  <si>
    <t>ภาพรวมตัวชี้วัดรหัส 0304  </t>
  </si>
  <si>
    <t> 0305</t>
  </si>
  <si>
    <t> อัตราการป่วยด้วยโรคอาหารเป็นพิษลดลงหรือเท่าเดิมเมื่อเทียบกับอัตราป่วยที่คำนวณมาจากค่ามัธยฐาน 5 ปีย้อนหลัง</t>
  </si>
  <si>
    <t> 03051</t>
  </si>
  <si>
    <t> อัตราป่วยด้วยโรคอาหารเป็นพิษ ปี 2553</t>
  </si>
  <si>
    <t> 03052</t>
  </si>
  <si>
    <t> จำนวนผู้ป่วยโรคอาหารเป็นพิษ</t>
  </si>
  <si>
    <t> A5</t>
  </si>
  <si>
    <t> ค่ามัธยฐานผู้ป่วยด้วยโรคอาหารเป็นพิษย้อนหลัง 5 ปี</t>
  </si>
  <si>
    <t>ภาพรวมตัวชี้วัดรหัส 0305  </t>
  </si>
  <si>
    <t> 0306</t>
  </si>
  <si>
    <t> 03062</t>
  </si>
  <si>
    <t> จำนวนการตายของมารดาในช่วงเวลาที่กำหนด</t>
  </si>
  <si>
    <t> 03063</t>
  </si>
  <si>
    <t> จำนวนการเกิดมีชีพทั้งหมดในช่วงเวลาเดียวกัน</t>
  </si>
  <si>
    <t> 03061</t>
  </si>
  <si>
    <t> อัตราการตายของมารดา ปี 2553</t>
  </si>
  <si>
    <t> 03064</t>
  </si>
  <si>
    <t> อัตราการตายของมารดา ปี 2552</t>
  </si>
  <si>
    <t> 03065</t>
  </si>
  <si>
    <t> จำนวนการตายของมารดาปี 2552</t>
  </si>
  <si>
    <t>ภาพรวมตัวชี้วัดรหัส 0306  </t>
  </si>
  <si>
    <t> 0307</t>
  </si>
  <si>
    <t> อัตราตายทารกปริกำเนิด (Perinatal Death)</t>
  </si>
  <si>
    <t> 03072</t>
  </si>
  <si>
    <t> จำนวนทารกเกิดไร้ชีพและจำนวนการตายของทารกที่มีอายุต่ำกว่า 7 วัน ในช่วงเวลาที่กำหนด</t>
  </si>
  <si>
    <t> 03073</t>
  </si>
  <si>
    <t> จำนวนการเกิดทั้งหมดในช่วงเวลาเดียวกัน</t>
  </si>
  <si>
    <t> 03071</t>
  </si>
  <si>
    <t> อัตราตายทารกปริกำเนิดปี 2553</t>
  </si>
  <si>
    <t> 03074</t>
  </si>
  <si>
    <t> อัตราตายทารกปริกำเนิด ปี 52</t>
  </si>
  <si>
    <t>ภาพรวมตัวชี้วัดรหัส 0307  </t>
  </si>
  <si>
    <t> 0308</t>
  </si>
  <si>
    <t> อัตราการเกิดโรคฟันผุในเด็กลดลง ร้อยละ 1</t>
  </si>
  <si>
    <t> 03081</t>
  </si>
  <si>
    <t> ความชุกการเกิดโรคฟันผุ นักเรียนชั้นประถมปีที่ 6 ปี 2553</t>
  </si>
  <si>
    <t> 03082</t>
  </si>
  <si>
    <t xml:space="preserve"> จำนวนเด็ก ป.6 ที่มีประสบการณ์การเป็นโรคฟันผุ </t>
  </si>
  <si>
    <t> 03083</t>
  </si>
  <si>
    <t> จำนวนนักเรียน ป.6 ของโรงเรียนทุกสังกัด</t>
  </si>
  <si>
    <t>ภาพรวมตัวชี้วัดรหัส 0308  </t>
  </si>
  <si>
    <t> 0309</t>
  </si>
  <si>
    <t> ร้อยละอัตราการใช้ถุงยางอนามัยในกลุ่มวัยรุ่น</t>
  </si>
  <si>
    <t> 03091</t>
  </si>
  <si>
    <t> จำนวนวัยรุ่นที่ใช้ถุงยางอนามัยทุกครั้งที่มีเพศสัมพันธ์ในรอบปีที่ผ่านมา</t>
  </si>
  <si>
    <t> 03092</t>
  </si>
  <si>
    <t> จำนวนวัยรุ่นที่เก็บข้อมูลทั้งหมด</t>
  </si>
  <si>
    <t>ภาพรวมตัวชี้วัดรหัส 0309  </t>
  </si>
  <si>
    <t> 0401</t>
  </si>
  <si>
    <t> ความสำเร็จของจังหวัดในการบริหารความเสี่ยงด้านการเงินการคลัง (เต็ม 5 คะแนน)</t>
  </si>
  <si>
    <t> 0401(1)</t>
  </si>
  <si>
    <t> มีการแต่งตั้งคณะกรรมการบริหารการเงินการคลังระดับจังหวัด</t>
  </si>
  <si>
    <t> 0401(2)1</t>
  </si>
  <si>
    <t> ประชุมและวิเคราะห์สถานการณ์การเงินการคลังของจังหวัด เดือนละ 1 ครั้ง</t>
  </si>
  <si>
    <t> 0401(2)2</t>
  </si>
  <si>
    <t> รายงานการประชุม เพื่อเสนอแนวทาง/แผนการปรับปรุงและแก้ไข/ข้อเสนอแนะของคณะกรรมการบริหารการเงินการคลังระดับจังหวัด ต่อผู้บริหารระดับเขต</t>
  </si>
  <si>
    <t> 0401(3)</t>
  </si>
  <si>
    <t> ดำเนินการตามแนวทาง / แผนการปรับปรุงและแก้ไข / ข้อเสนอแนะของคณะกรรมการบริหารการเงินการคลังระดับจังหวัด</t>
  </si>
  <si>
    <t> 0401(4)</t>
  </si>
  <si>
    <t> ติดตามและประเมินผล ตามแนวทาง / แผนการปรับปรุงและแก้ไข / ข้อเสนอแนะของคณะกรรมการบริหารการเงินการคลังระดับจังหวัด</t>
  </si>
  <si>
    <t> 0401(5)</t>
  </si>
  <si>
    <t> รายงานผลการดำเนินงานและสถานการณ์การเงินการคลังของจังหวัดต่อผู้ตรวจราชการ</t>
  </si>
  <si>
    <t>ภาพรวมตัวชี้วัดรหัส 0401  </t>
  </si>
  <si>
    <t> 0402</t>
  </si>
  <si>
    <t> ความสำเร็จของจังหวัดในการบริหารจัดการบุคลากร (เต็ม 5 คะแนน)</t>
  </si>
  <si>
    <t> 0402(1)</t>
  </si>
  <si>
    <t> แต่งตั้งคณะกรรมการพัฒนากำลังคนด้านสาธารณสุข ระดับจังหวัด</t>
  </si>
  <si>
    <t> 0402(2)1</t>
  </si>
  <si>
    <t> ประชุมและวิเคราะห์สถานการณ์และปัญหาด้านกำลังคนของจังหวัด ปีละ 2 ครั้ง</t>
  </si>
  <si>
    <t> 0402(2)2</t>
  </si>
  <si>
    <t> จัดทำแผนพัฒนากำลังคนด้านสาธารณสุข</t>
  </si>
  <si>
    <t> 0402(3)</t>
  </si>
  <si>
    <t> ดำเนินงานตามแผนพัฒนากำลังคนด้านสาธารณสุข</t>
  </si>
  <si>
    <t> 0402(4)</t>
  </si>
  <si>
    <t> ติดตามและประเมินผล การดำเนินงานตามแผนพัฒนากำลังคนด้านสาธารณสุข</t>
  </si>
  <si>
    <t> 0402(5)</t>
  </si>
  <si>
    <t> รายงานผลการดำเนินงานการพัฒนากำลังคนด้านสาธารณสุข</t>
  </si>
  <si>
    <t>ภาพรวมตัวชี้วัดรหัส 0402  </t>
  </si>
  <si>
    <t> 0403</t>
  </si>
  <si>
    <t> ร้อยละ 80 ของเรื่องร้องเรียนด้านบุคลากรมีการดำเนินการตามขั้นตอน ภายใน 15 วันทำการ</t>
  </si>
  <si>
    <t> 04031</t>
  </si>
  <si>
    <t xml:space="preserve"> จำนวนเรื่องร้องเรียนด้านบุคลากรที่ได้รับการดำเนินการตามขั้นตอนภายใน 15 วันทำการ </t>
  </si>
  <si>
    <t> 04032</t>
  </si>
  <si>
    <t> จำนวนรับเรื่องร้องเรียนด้านบุคลากรทั้งหมด</t>
  </si>
  <si>
    <t>ภาพรวมตัวชี้วัดรหัส 0403  </t>
  </si>
  <si>
    <t> 0404</t>
  </si>
  <si>
    <t> ความสำเร็จของจังหวัดในการจัดทำแผนบูรณาการพัฒนาสุขภาพระดับจังหวัด (เต็ม 5 คะแนน)</t>
  </si>
  <si>
    <t> 0404(1)</t>
  </si>
  <si>
    <t> แต่งตั้งคณะกรรมการพัฒนาสุขภาพระดับจังหวัด จากภาคีเครือข่ายทุกภาคส่วน</t>
  </si>
  <si>
    <t> 0404(2)1</t>
  </si>
  <si>
    <t> 0404(2)2</t>
  </si>
  <si>
    <t>  จัดทำแผนพัฒนาสุขภาพระดับจังหวัด</t>
  </si>
  <si>
    <t> 0404(2)3</t>
  </si>
  <si>
    <t> ประชุมคณะกรรมการพัฒนาสุขภาพระดับจังหวัด อย่างน้อย 2 เดือน / ครั้ง</t>
  </si>
  <si>
    <t> 0404(3)</t>
  </si>
  <si>
    <t> ดำเนินการตามแผนบูรณาการพัฒนาสุขภาพระดับจังหวัด</t>
  </si>
  <si>
    <t> 0404(4)</t>
  </si>
  <si>
    <t> ติดตาม ประเมินผลการดำเนินงานตามแผนบูรณาการพัฒนาสุขภาพระดับจังหวัด</t>
  </si>
  <si>
    <t> 0404(5)</t>
  </si>
  <si>
    <t>ภาพรวมตัวชี้วัดรหัส 0404  </t>
  </si>
  <si>
    <t> 0405</t>
  </si>
  <si>
    <t> ร้อยละของกองทุนสุขภาพตำบลมีการจัดทำแผนปฏิบัติการที่สอดคล้องและเชื่อมโยงกับแผนบูรณาการพัฒนาสุขภาพระดับจังหวัด</t>
  </si>
  <si>
    <t> 04051</t>
  </si>
  <si>
    <t> กองทุนสุขภาพตำบลมีการจัดทำแผนปฏิบัติการที่สอดคล้องและเชื่อมโยงกับแผนบูรณาการพัฒนาสุขภาพระดับจังหวัด</t>
  </si>
  <si>
    <t> 04052</t>
  </si>
  <si>
    <t> กองทุนสุขภาพตำบลทั้งหมด</t>
  </si>
  <si>
    <t>ภาพรวมตัวชี้วัดรหัส 0405  </t>
  </si>
  <si>
    <t>สังฆราชฯ</t>
  </si>
  <si>
    <t>โรงพยาบาล</t>
  </si>
  <si>
    <t>เดิมบางฯ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</si>
  <si>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</si>
  <si>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</si>
  <si>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</si>
  <si>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</si>
  <si>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</si>
  <si>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</si>
  <si>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</si>
  <si>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เจ้าพระยาฯ</t>
  </si>
  <si>
    <t>เมือง</t>
  </si>
  <si>
    <t>สองพี่น้อง</t>
  </si>
  <si>
    <t>สาธารณสุขอำเภอ</t>
  </si>
  <si>
    <t>หน่วยบริการทุกระดับมีการจัดทำแผนพัฒนาระบบบริการสุขภาพ (แผน 3 ปี) ที่สอดคล้องและเชื่อมโยงกับแผนพัฒนาระบบบริการสุขภาพระดับจังหวัด</t>
  </si>
  <si>
    <t>แต่งตั้งคณะกรรมการการพัฒนาระบบบริการสุขภาพระดับจังหวัด โดยมีภาคี เครือข่ายทุกภาคส่วนร่วมเป็นกรรมการ และมีการประชุมคณะกรรมการฯ อย่างน้อย 3 เดือน / ครั้ง เพื่อติดตามความก้าวหน้าและแก้ไขปัญหาและอุปสรรคร่วมกัน</t>
  </si>
  <si>
    <t>ความสำเร็จของจังหวัดในการจัดทำแผนพัฒนาระบบบริการสุขภาพ</t>
  </si>
  <si>
    <t>จัดทำแผนการพัฒนาระบบบริการสุขภาพภาพรวมจังหวัด (แผน 3 ปี) ที่ครอบคลุมและสอดคล้องระหว่าง แผนคน แผนเงิน งบลงทุน</t>
  </si>
  <si>
    <t>-</t>
  </si>
  <si>
    <t> ร้อยละของการถูกปฎิเสธการส่งต่อผู้ป่วย       ภายในจังหวัด</t>
  </si>
  <si>
    <t> ค่าน้ำหนักสัมพัทธ์ (RW)ของผู้ป่วยในทั้งหมด</t>
  </si>
  <si>
    <t> จำนวนผู้ป่วยในที่จำหน่ายทั้งหมด</t>
  </si>
  <si>
    <t>มี/ไม่มี</t>
  </si>
  <si>
    <t xml:space="preserve">    ผลงานรวมเป็นรายอำเภอ</t>
  </si>
  <si>
    <t>เก็บผลงานเฉพาะโรงพยาบาล</t>
  </si>
  <si>
    <t>ผลงานในภาพรวมจังหวัด</t>
  </si>
  <si>
    <t xml:space="preserve">        ผลงานในภาพรวมของจังหวัด</t>
  </si>
  <si>
    <t>ผ่าน/ไม่ผ่าน</t>
  </si>
  <si>
    <t xml:space="preserve">    เก็บผลงานเฉพาะโรงพยาบาล</t>
  </si>
  <si>
    <t>ผลงานรวมเป็นรายอำเภอ</t>
  </si>
  <si>
    <t>ผลงานในภาพรวมของจังหวัด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</si>
  <si>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๒๕๕๓  (ระหว่างเดือนตุลาคม ๒๕๕๒ ถึง เดือนมีนาคม ๒๕๕๓) </t>
  </si>
  <si>
    <t xml:space="preserve"> วิเคราะห์สถานการณ์และปัญหาการส่งเสริมสุขภาพและการ ป้องกันโรค </t>
  </si>
  <si>
    <t xml:space="preserve">      ผลงานรวมเป็นรายอำเภอ</t>
  </si>
  <si>
    <r>
      <t xml:space="preserve"> อัตราการตายของมารดาลดลงหรือเท่าเดิมเมื่อเทียบกับอัตราตายของมารดา ปี 2552 </t>
    </r>
    <r>
      <rPr>
        <sz val="10"/>
        <color indexed="8"/>
        <rFont val="EucrosiaUPC"/>
        <family val="1"/>
        <charset val="222"/>
      </rPr>
      <t>(ค่าประเทศ ไม่เกิน 21.5)</t>
    </r>
  </si>
  <si>
    <t> 0203(1)</t>
  </si>
  <si>
    <t>ร้อยละ 98 ของหญิงคลอดที่ติดเชื้อเอช ไอ วี ได้รับยาต้านไวรัสเอดส์ขณะตั้งครรภ์</t>
  </si>
  <si>
    <t> 0203(2)</t>
  </si>
  <si>
    <t>การบริการฝากครรภ์ตามเกณฑ์มาตรฐาน</t>
  </si>
  <si>
    <t> 0203(3)</t>
  </si>
  <si>
    <t>หญิงตั้งครรภ์ได้รับการเจาะ HCT</t>
  </si>
  <si>
    <t> 0203(4)</t>
  </si>
  <si>
    <t>หญิงตั้งครรภ์ได้รับการเจาะ HCT มีผลน้อยกว่า 33%</t>
  </si>
  <si>
    <t> 0203(5)</t>
  </si>
  <si>
    <t> 0203(6)</t>
  </si>
  <si>
    <t> 0203(7)</t>
  </si>
  <si>
    <t> 0203(8)</t>
  </si>
  <si>
    <t> 0203(9)</t>
  </si>
  <si>
    <t> 0203(10)</t>
  </si>
  <si>
    <t>ร้อยละ87 ของหญิงตั้งครรภ์ที่มาฝากครรภ์ในสถานบริการสาธารณสุขได้รับการตรวจช่องปากและคำแนะนำ</t>
  </si>
  <si>
    <t>การส่งเสริมการเลี้ยงลูกด้วยนมแม่</t>
  </si>
  <si>
    <t>ติดตามเยี่ยมมารดาหลังคลอด 2 ครั้งตามเกณฑ์</t>
  </si>
  <si>
    <t xml:space="preserve">การป้องกันภาวะการขาดออกซิเจน  </t>
  </si>
  <si>
    <t xml:space="preserve">เด็กแรกเกิดอายุ ๒ วันขึ้นไปมีปริมาณ TSH ในเลือดจากการเจาะส้นเท้า            
                     น้อยกว่า ๕ มล.ยูนิต/ลิตร
</t>
  </si>
  <si>
    <t>ติดตามเยี่ยมทารกหลังคลอด 2 ครั้งตามเกณฑ์</t>
  </si>
  <si>
    <t xml:space="preserve">เด็ก ๐-๕ ปี มีการชั่งน้ำหนักเทียบอายุ ทุก ๓ เดือน </t>
  </si>
  <si>
    <t xml:space="preserve">ร้อยละของเด็ก ๐-๕ ปี ที่มีพัฒนาการสมวัย      </t>
  </si>
  <si>
    <t>ร้อยละของเด็กอายุ ๐-๑ ปีที่ได้รับวัคซีนหัดหรือ MMR ไม่น้อยกว่าร้อยละ ๙๐</t>
  </si>
  <si>
    <t xml:space="preserve">ร้อยละของเด็กอายุ ๒-๓ ปี ที่ได้รับวัคซีนไข้สมองอักเสบเจอี  ครั้ง ๓ เกณฑ์ ไม่น้อยกว่าร้อยละ ๙๐
</t>
  </si>
  <si>
    <t xml:space="preserve">ร้อยละของเด็กอายุ 4-5 ปี ที่ได้รับวัคซีนดีทีพี ครั้งที่ 5 เกณฑ์ ไม่น้อยกว่าร้อยละ 90
</t>
  </si>
  <si>
    <t> 0203(11)</t>
  </si>
  <si>
    <t> 0203(12)</t>
  </si>
  <si>
    <t> 0203(13)</t>
  </si>
  <si>
    <t> 0203(14)</t>
  </si>
  <si>
    <t> 0203(15)</t>
  </si>
  <si>
    <t>ร้อยละ ๔๐  ของนักเรียนประถมศึกษาปีที่ ๑  ได้รับบริการเคลือบหลุมร่องฟัน</t>
  </si>
  <si>
    <t>ร้อยละ ๘๐ ของนักเรียนประถมศึกษาปีที่ ๑ และ ๓ ได้รับบริการตรวจฟัน</t>
  </si>
  <si>
    <t>ร้อยละ  ๘๐  ของนักเรียนประถมศึกษาปีที่ ๖ ได้รับบริการตรวจฟัน</t>
  </si>
  <si>
    <t>ร้อยละ ๒๐ ของเด็กนักเรียนประถมศึกษาปีที่ ๖ ได้รับบริการเคลือบหลุมร่องฟัน</t>
  </si>
  <si>
    <t>การบริการวางแผนครอบครัว</t>
  </si>
  <si>
    <t> 0203(16)</t>
  </si>
  <si>
    <t> 0203(17)</t>
  </si>
  <si>
    <t> 0203(18)</t>
  </si>
  <si>
    <t> 0203(19)</t>
  </si>
  <si>
    <t> 0203(20)</t>
  </si>
  <si>
    <t>การตรวจสุขภาพนักเรียนประจำปี</t>
  </si>
  <si>
    <t> 0203(21)</t>
  </si>
  <si>
    <t> 0203(1)1</t>
  </si>
  <si>
    <t> 0203(1)2</t>
  </si>
  <si>
    <t> 0203(2)1</t>
  </si>
  <si>
    <t> 0203(2)2</t>
  </si>
  <si>
    <t> 0203(4)1</t>
  </si>
  <si>
    <t> 0203(4)2</t>
  </si>
  <si>
    <t> 0203(3)1</t>
  </si>
  <si>
    <t> 0203(3)2</t>
  </si>
  <si>
    <t>ผลงาน...............................................................</t>
  </si>
  <si>
    <t>เป้าหมาย............................................................</t>
  </si>
  <si>
    <t>เป้าหมาย...........................................................</t>
  </si>
  <si>
    <t>ผลงาน..............................................................</t>
  </si>
  <si>
    <t> 0203(5)1</t>
  </si>
  <si>
    <t> 0203(5)2</t>
  </si>
  <si>
    <t> 0203(6)1</t>
  </si>
  <si>
    <t> 0203(6)2</t>
  </si>
  <si>
    <t> 0203(7)1</t>
  </si>
  <si>
    <t> 0203(7)2</t>
  </si>
  <si>
    <t> 0203(8)1</t>
  </si>
  <si>
    <t> 0203(8)2</t>
  </si>
  <si>
    <t> 0203(9)1</t>
  </si>
  <si>
    <t> 0203(9)2</t>
  </si>
  <si>
    <t> 0203(10)1</t>
  </si>
  <si>
    <t> 0203(10)2</t>
  </si>
  <si>
    <t> 0203(11)1</t>
  </si>
  <si>
    <t> 0203(11)2</t>
  </si>
  <si>
    <t> 0203(12)1</t>
  </si>
  <si>
    <t> 0203(12)2</t>
  </si>
  <si>
    <t> 0203(13)1</t>
  </si>
  <si>
    <t> 0203(13)2</t>
  </si>
  <si>
    <t> 0203(14)1</t>
  </si>
  <si>
    <t> 0203(14)2</t>
  </si>
  <si>
    <t> 0203(15)1</t>
  </si>
  <si>
    <t> 0203(15)2</t>
  </si>
  <si>
    <t> 0203(16)1</t>
  </si>
  <si>
    <t> 0203(16)2</t>
  </si>
  <si>
    <t> 0203(17)1</t>
  </si>
  <si>
    <t> 0203(17)2</t>
  </si>
  <si>
    <t> 0203(18)1</t>
  </si>
  <si>
    <t> 0203(18)2</t>
  </si>
  <si>
    <t> 0203(19)1</t>
  </si>
  <si>
    <t> 0203(19)2</t>
  </si>
  <si>
    <t> 0203(20)1</t>
  </si>
  <si>
    <t> 0203(21)2</t>
  </si>
  <si>
    <t> 0203(21)1</t>
  </si>
  <si>
    <t> 0203(22)2</t>
  </si>
  <si>
    <t>ส่วนที่ 2 : ผลงานตามรายการของการจัดสรรงบประมาณตามผลงานให้บริการงาน P&amp;P Expressed demand services : 10 Itemizeds (on top)  และผลงานตามตัวชี้วัด PP composit  (รหัส NHSO)ปีงบประมาณ 2553</t>
  </si>
  <si>
    <t xml:space="preserve">on top1./ NHSO 01 </t>
  </si>
  <si>
    <t>ร้อยละของหญิงตั้งครรภ์ฝากครรภ์ครั้งแรกอายุครรภ์ก่อน 12 สัปดาห์</t>
  </si>
  <si>
    <t>ตัวตั้ง</t>
  </si>
  <si>
    <t>จำนวนหญิงตั้งครรภ์ที่มาฝากครรภ์ทั้งหมด</t>
  </si>
  <si>
    <t>ตัวหาร</t>
  </si>
  <si>
    <t>จำนวนหญิงตั้งครรภ์ที่ฝากครรภ์ครั้งแรกอายุครรภ์ น้อยกว่าหรือเท่ากับ  12 สัปดาห์</t>
  </si>
  <si>
    <t xml:space="preserve">     เก็บผลงานเฉพาะโรงพยาบาล (แต่ทุกหน่วยบริการต้องทราบความครอบคลุมของประชากรในเขตรับผิดชอบ)</t>
  </si>
  <si>
    <t xml:space="preserve">on top2. </t>
  </si>
  <si>
    <t>การตรวจเยี่ยมหลังคลอด</t>
  </si>
  <si>
    <t xml:space="preserve">         ดูผลงานในตัวชี้วัดที่ 0203 ของการตรวจราชการ</t>
  </si>
  <si>
    <t xml:space="preserve">on top3. </t>
  </si>
  <si>
    <t>บริการวางแผนครอบครัว</t>
  </si>
  <si>
    <t xml:space="preserve">on top4. </t>
  </si>
  <si>
    <t>การบริการสร้างเสริมภูมิคุ้มกันโรคด้วยวัคซีน</t>
  </si>
  <si>
    <t xml:space="preserve">on top5./ NHSO 02 </t>
  </si>
  <si>
    <t xml:space="preserve">ร้อยละของเด็กกลุ่มเสี่ยงจากการคัดกรอง TSH ได้รับการติดตามพื่อการตรวจยืนยัน </t>
  </si>
  <si>
    <t xml:space="preserve">on top6./ NHSO 05 </t>
  </si>
  <si>
    <t>การตรวจสุขภาพช่องปากและเคลือบหลุมร่องฟันของนักเรียน ป.1, ป.3  และ  ป.6</t>
  </si>
  <si>
    <t xml:space="preserve">on top7. </t>
  </si>
  <si>
    <t>การคัดกรองความเสี่ยงในกลุ่มโรคเมตาบอลิก 4 กลุ่ม คือ เบาหวาน ความดันโลหิตสูง หลอดเลือดสมอง อ้วนลงพุง</t>
  </si>
  <si>
    <t>ปชก.อายุ 15 ปีขึ้นไปที่มีความเสี่ยงในกลุ่มโรคเมตาบอลิก 4 กลุ่ม ที่ได้รับการตรวจคัดกรองยืนยัน (Confirm screening) กลุ่มเสี่ยงต่อโรคเมตาบอลิก</t>
  </si>
  <si>
    <t xml:space="preserve">ปชก.อายุ 15 ปีขึ้นไปที่มีความเสี่ยงในกลุ่มโรคเมตาบอลิก 4 กลุ่ม </t>
  </si>
  <si>
    <t>ผลลัพธ์1.</t>
  </si>
  <si>
    <r>
      <t>ร้อยละของปชก.อายุ 15 ปีขึ้นไปที่</t>
    </r>
    <r>
      <rPr>
        <b/>
        <u/>
        <sz val="12"/>
        <color indexed="8"/>
        <rFont val="EucrosiaUPC"/>
        <family val="1"/>
      </rPr>
      <t>เป็นกลุ่มเสี่ยง</t>
    </r>
    <r>
      <rPr>
        <sz val="12"/>
        <color indexed="8"/>
        <rFont val="EucrosiaUPC"/>
        <family val="1"/>
        <charset val="222"/>
      </rPr>
      <t>ต่อโรคเมตาบอลิก</t>
    </r>
  </si>
  <si>
    <t>ปชก.อายุ 15 ปีขึ้นไปที่มีความเสี่ยงฯ ที่ได้รับการตรวจคัดกรองยืนยัน (Confirm screening) และพบว่าเป็นกลุ่มเสี่ยงต่อโรคเมตาบอลิกก</t>
  </si>
  <si>
    <t>ผลลัพธ์2.</t>
  </si>
  <si>
    <r>
      <t>ร้อยละของปชก.อายุ 15 ปีขึ้นไปที่</t>
    </r>
    <r>
      <rPr>
        <u/>
        <sz val="12"/>
        <color indexed="8"/>
        <rFont val="EucrosiaUPC"/>
        <family val="1"/>
      </rPr>
      <t>า</t>
    </r>
    <r>
      <rPr>
        <b/>
        <u/>
        <sz val="12"/>
        <color indexed="8"/>
        <rFont val="EucrosiaUPC"/>
        <family val="1"/>
      </rPr>
      <t>ป่วยเป็นโรค</t>
    </r>
    <r>
      <rPr>
        <sz val="12"/>
        <color indexed="8"/>
        <rFont val="EucrosiaUPC"/>
        <family val="1"/>
      </rPr>
      <t>ในกลุ่มโรคเมตาบอลิก</t>
    </r>
  </si>
  <si>
    <t>ปชก.อายุ 15 ปีขึ้นไปที่มีความเสี่ยงฯ ที่ได้รับการตรวจคัดกรองยืนยัน (Confirm screening) และพบว่าป่วยเป็นโรคในกลุ่มโรคเมตาบอลิก</t>
  </si>
  <si>
    <t>on top 8.</t>
  </si>
  <si>
    <t>การปรับเปลี่ยนพฤติกรรม 4 กลุ่ม คือ เบาหวาน ความดันโลหิตสูง หลอดเลือดสมอง อ้วนลงพุง</t>
  </si>
  <si>
    <t xml:space="preserve">NHSO 07 </t>
  </si>
  <si>
    <t>อัตราความครอบคลุมของประชาชนไทยที่มีความเสี่ยงต่อการเกิดโรคเบาหวาน ความดันโลหิตสูงได้รับการปรับเปลี่ยนพฤติกรรม</t>
  </si>
  <si>
    <t>1)  ร้อยละของประชากรที่มีภาวะ Pre- DM ที่ได้รับการปรับเปลี่ยนพฤติกรรมและมีการติดตามระดับน้ำตาลในเลือด ผลอยู่ในเกณฑ์ปกติ</t>
  </si>
  <si>
    <t xml:space="preserve">จำนวนประชาชนจน.ประชากรที่มีภาวะ Pre- DMที่ได้รับการปรับเปลี่ยนพฤติกรรมและมีการติดตามระดับน้ำตาลในเลือด / BP ผลอยู่ในเกณฑ์ปกติ      </t>
  </si>
  <si>
    <t>จำนวนประชาชนที่มีภาวะPre- DM ที่ได้รับการปรับเปลี่ยนพฤติกรรมทั้งหมด ในปี 2553</t>
  </si>
  <si>
    <t xml:space="preserve">2) ร้อยละของประชากรที่มีภาวะ Pre-HT ที่ได้รับการปรับเปลี่ยนพฤติกรรมและมีการติดตาม BP ผลอยู่ในเกณฑ์ปกติ </t>
  </si>
  <si>
    <t>จน.ประชากรที่มีภาวะ Pre-HT ที่ได้รับการปรับเปลี่ยนพฤติกรรมและมีการติดตาม BP ผลอยู่ในเกณฑ์ปกติ X 100</t>
  </si>
  <si>
    <t>จน.ประชากรที่มีภาวะ Pre-HT ที่ได้รับการปรับเปลี่ยนพฤติกรรมทั้งหมด</t>
  </si>
  <si>
    <t xml:space="preserve">on top 9./ NHSO 08 </t>
  </si>
  <si>
    <t>การตรวจคัดกรองมะเร็งปากมดลูก</t>
  </si>
  <si>
    <t xml:space="preserve">         ดูผลงานในตัวชี้วัดที่ 0302  ของการตรวจราชการ</t>
  </si>
  <si>
    <t xml:space="preserve">on top10./ NHSO 09 </t>
  </si>
  <si>
    <t>การดูแลเฝ้าระวังโรคซึมเศร้าในผู้สูงอายุที่มีโรคเรื้อรัง 5 กลุ่มโรค คือ มะเร็ง เบาหวาน หัวใจ หลอดเลือดสมอง และไตวายเรื้อรัง</t>
  </si>
  <si>
    <t>จำนวนผู้สูงอายุ60 ปี ขึ้นไปที่ป่วยด้วยโรคเรื้อรัง 5 กลุ่มโรค (มะเร็ง, เบาหวาน,โรคหัวใจ, หลอดเลือดสมอง, ไตวายเรื้อรัง)  ได้รับการตรวจประเมินโรคซึมเศร้า ในระหว่าง 1 ตค.52 - 30 กย.53</t>
  </si>
  <si>
    <t>จำนวนผู้สูงอายุ60 ปี ขึ้นไปที่ป่วยด้วยโรคเรื้อรัง 5 กลุ่มโรค (มะเร็ง, เบาหวาน,โรคหัวใจ, หลอดเลือดสมอง, ไตวายเรื้อรัง) ทั้งหมด</t>
  </si>
  <si>
    <t xml:space="preserve">NHSO 03 </t>
  </si>
  <si>
    <t>อัตราทารกแรกเกิดน้ำหนักต่ำกว่าเกณฑ์</t>
  </si>
  <si>
    <t>จำนวนทารกแรกเกิดมีชีพทั้งหมดที่เกิดในระหว่าง  1 ตค.52 – 30 กย.53</t>
  </si>
  <si>
    <t xml:space="preserve">จำนวนทารกแรกเกิดน้ำหนักน้อยกว่า 2,500 กรัม ที่เกิดระหว่างวันที่ 1 ตค.52 – 30 กย.53   </t>
  </si>
  <si>
    <t xml:space="preserve">NHSO 10 </t>
  </si>
  <si>
    <t>ร้อยละความครอบคลุมการให้วัคซีนไข้หวัดใหญ่ตามฤดูกาลในประชากรกลุ่มเป้าหมาย</t>
  </si>
  <si>
    <t>จำนวน ผู้ป่วยทุกกลุ่มอายุที่ป่วยด้วยโรคเรื้อรัง (โรคหอบหืด ถุงลมโป่งพอง หัวใจ หลอดเลือดสมอง  ไตวาย  ผู้ป่วยมะเร็งที่ได้รับยาเคมีบำบัด และเบาหวาน) และผู้สูงอายุ 65 ปีขึ้นไปทุกราย ที่ได้รับวัคซีนไข้หวัดใหญ่ตามฤดูกาล</t>
  </si>
  <si>
    <t xml:space="preserve">       ผลงานในภาพรวมของจังหวัด</t>
  </si>
  <si>
    <t>จำนวนประชากรเป้าหมายทั้งหมด (คือผู้ป่วยทุกกลุ่มอายุที่ป่วยด้วยโรคเรื้อรังอย่างน้อย 1 โรคใน 7 โรค ได้แก่ โรคหอบหืด ถุงลมโป่งพอง หัวใจ หลอดเลือดสมอง  ไตวาย  ผู้ป่วยมะเร็งที่ได้รับยาเคมีบำบัด และเบาหวาน รวมถึงผู้สูงอายุ 65 ปีขึ้นไปทุกราย)</t>
  </si>
  <si>
    <t>(เฉพาะตัวชี้วัดที่ไม่ซ้ำกับตัวชี้วัดของการตรวจราชการ)</t>
  </si>
  <si>
    <t>ภาพรวมตัวชี้วัดรหัส 0204</t>
  </si>
  <si>
    <t> รายงานผลการดำเนินงานตามแผนบูรณาการพัฒนาสุขภาพระดับจังหวัด ต่อผู้ว่าราชการจังหวัดและผู้ตรวจราชการ</t>
  </si>
  <si>
    <t> รพ.มีการใช้ case mixed index ในการประเมินการบริการที่เหมาะสมกับหน่วยบริการ</t>
  </si>
  <si>
    <t> รพ. มีการใช้ case mixed index ในการประเมินการบริการที่เหมาะสมกับหน่วยบริการ</t>
  </si>
  <si>
    <t>มี</t>
  </si>
  <si>
    <t>มี แต่ไม่สมบูรณ์</t>
  </si>
  <si>
    <t>- ผู้ป่วยวิกฤติได้รับการช่วยเหลือด้วยปฏิบัติการการแพทย์ฉุกเฉินที่ได้มาตรฐาน</t>
  </si>
  <si>
    <t>ผ่านเกณฑ์</t>
  </si>
  <si>
    <t>- ประสิทธิภาพของการบริหารจัดการการแพทย์ฉุกเฉินระดับจังหวัด</t>
  </si>
  <si>
    <t>- ร้อยละขององค์กรปกครองท้องถิ่นเข้าร่วมจัดบริการการแพทย์ฉุกเฉิน</t>
  </si>
  <si>
    <t>- ประสิทธิภาพของการบริหารจัดการของศูนย์สั่งการและรับแจ้งเหตุระดับจังหวัด</t>
  </si>
  <si>
    <t>- การแจ้งเหตุเจ็บป่วยฉุกเฉินทางหมายเลข 1669</t>
  </si>
  <si>
    <t>- ชุดปฏิบัติการการแพทย์ฉุกเฉิน  ให้บริการภายใน 10 นาที</t>
  </si>
  <si>
    <t> 0206(1)</t>
  </si>
  <si>
    <t> 0206(2)</t>
  </si>
  <si>
    <t> 0206(3)</t>
  </si>
  <si>
    <t> 0206(4)</t>
  </si>
  <si>
    <t> 0206(6)</t>
  </si>
  <si>
    <t> 0206(5)</t>
  </si>
  <si>
    <t xml:space="preserve">ไม่ผ่านเกณฑ์  </t>
  </si>
  <si>
    <t>ร้อยละ 20.70</t>
  </si>
  <si>
    <t>ร้อยละ 100</t>
  </si>
  <si>
    <t>ร้อยละ 86.05</t>
  </si>
  <si>
    <t xml:space="preserve">        </t>
  </si>
  <si>
    <t xml:space="preserve">        ดำเนินการเก็บข้อมูลในระหว่างเดือน มิถุนายน - กรกฎาคม</t>
  </si>
  <si>
    <t xml:space="preserve">    ผลงานในภาพรวมของจังหวัด  เนื่องจากการจัดเก็บข้อมูลแยกรายโรงพยาบาลอยู่ระหว่างการปรับเปลี่ยนรายงาน</t>
  </si>
  <si>
    <t xml:space="preserve">     ผลงานในภาพรวมของจังหวัด  เนื่องจากการจัดเก็บข้อมูลแยกรายโรงพยาบาลอยู่ระหว่างการปรับเปลี่ยนรายงาน</t>
  </si>
  <si>
    <t>ไม่มี</t>
  </si>
  <si>
    <t>0203(21)</t>
  </si>
  <si>
    <t>0203(21)1</t>
  </si>
  <si>
    <t>0203(22)</t>
  </si>
  <si>
    <t>0203(22)1</t>
  </si>
  <si>
    <t>0203(22)2</t>
  </si>
  <si>
    <t> 0203(23)</t>
  </si>
  <si>
    <t> 0203(23)1</t>
  </si>
  <si>
    <t> 0203(23)2</t>
  </si>
  <si>
    <t xml:space="preserve">เด็ก ป.๑ ได้รับวัคซีน MMR ไม่น้อยกว่าร้อยละ ๙๕ ต่อโรงเรียน </t>
  </si>
  <si>
    <t>เด็ก ป.๖ ได้รับวัคซีน DT ไม่น้อยกว่าร้อยละ ๙๕ ต่อโรงเรียน</t>
  </si>
  <si>
    <t xml:space="preserve">   ยังไม่ได้ดำเนินการ  เนื่องจากกิจกรรมจะเริ่มในเดือนมิถุนายน 2553</t>
  </si>
  <si>
    <t xml:space="preserve">   ผลงานในภาพรวมของจังหวัด</t>
  </si>
  <si>
    <t xml:space="preserve">  ยังไม่มีการตั้งเป้าหมายดำเนินการ เนื่องจากอยู่ระหว่างการรวบรวมข้อมูล</t>
  </si>
  <si>
    <t> จำนวน รพสต. ที่ไม่ผ่านการประเมิน</t>
  </si>
  <si>
    <t> 01015</t>
  </si>
  <si>
    <t>หญิงตั้งครรภ์ได้รับการตรวจธารัสซีเมีย (OF)</t>
  </si>
  <si>
    <t>หญิงตั้งครรภ์ได้รับการตรวจ OF มีผล Positive</t>
  </si>
  <si>
    <t>การส่งเสริมการเลี้ยงลูกด้วยนมแม่อย่างเดียว 6 เดือน</t>
  </si>
  <si>
    <t>ลดลง</t>
  </si>
  <si>
    <t xml:space="preserve">จำนวนทารกแรกเกิดน้ำหนักน้อยกว่า 2,500 กรัม ที่เกิดระหว่างวันที่ 1 ตค.52 – 31 มี.ค.53   </t>
  </si>
  <si>
    <t xml:space="preserve">จำนวนทารกแรกเกิดมีชีพทั้งหมดที่เกิดในระหว่าง  1 ตค.52 – 31 มี.ค.53 </t>
  </si>
  <si>
    <t>จำนวนหญิงตั้งครรภ์ที่มาตรวจครรภ์ 4 ครั้งตามเกณฑ์</t>
  </si>
  <si>
    <t>จำนวนหญิงที่มาฝากครรภ์ทั้งหมด</t>
  </si>
  <si>
    <t>จำนวนหญิงตั้งครรภ์ที่ได้รับยาต้านไวรัสเอดส์</t>
  </si>
  <si>
    <t>จำนวนหญิงตั้งครรภ์ที่ตรวจเชื้อ HIV ทั้งหมด</t>
  </si>
  <si>
    <t>จำนวนหญิงตั้งครรภ์ที่ยินยอมตรวจ OF</t>
  </si>
  <si>
    <t>จำนวนหญิงตั้งครรภ์รายใหม่ที่ไม่เคยรับการตรวจ OF</t>
  </si>
  <si>
    <t>จำนวนหญิงตั้งครรภ์ที่มีผลการตรวจ OF เป็น Positive</t>
  </si>
  <si>
    <t>จำนวนแม่ที่เลี้ยงลูกด้วยนมแม่อย่างเดียว 6 เดือน</t>
  </si>
  <si>
    <t>จำนวนแม่ทั้งหมด</t>
  </si>
  <si>
    <t>จำนวนแม่ที่ได้รับการเยี่ยมหลังคลอด 2 ครั้งตามเกณฑ์</t>
  </si>
  <si>
    <t>จำนวนเด็กที่มีภาวะการขาดออกซิเจน</t>
  </si>
  <si>
    <t>จำนวนเด็กเกิดทั้งหมด</t>
  </si>
  <si>
    <t>จำนวนเด็กแรกเกิด 2 วันที่มีปริมาณ TSH ในเลือด</t>
  </si>
  <si>
    <t>จำนวนเด็กแรกเกิด 2 วันทั้งหมดที่ได้รับการเจาะส้นเท้า</t>
  </si>
  <si>
    <t>จำนวนเด็กที่ได้รับการเยี่ยมหลังคลอด 2 ครั้งตามเกณฑ์</t>
  </si>
  <si>
    <t>จำนวนเด็กเกิดมีชีพทั้งหมด</t>
  </si>
  <si>
    <t>จำนวนเด็กอายุ 0-5 ปี ที่ได้รับการชั่งน้ำหนักเทียบอายุ</t>
  </si>
  <si>
    <t>จำนวนเด็กอายุ 0-5 เดือน ทั้งหมด</t>
  </si>
  <si>
    <t>จำนวนเด็กอายุ 0-5 เดือน ที่มีพัฒนาการสมวัย</t>
  </si>
  <si>
    <t>จำนวนนักเรียนที่ได้รับการตรวจสุขภาพ</t>
  </si>
  <si>
    <t> อัตราการเข้ารับการรักษาตัวในโรงพยาบาลด้วยโรคความดันโลหิตสูง (ต่อแสนประชากร) ปี 2551</t>
  </si>
  <si>
    <t>จำนวนหญิงตั้งครรภ์ที่ได้มาฝากครรภ์ในสถานบริการได้รับการตรวจช่องปากและคำแนะนำ</t>
  </si>
  <si>
    <t>จำนวนหญิงตั้งครรภ์ที่มาฝากครรภ์ในสถานบริการทั้งหมด</t>
  </si>
  <si>
    <t>จำนวนเด็กนักเรียนทั้งหมด (ป.๑ - ม.๖)</t>
  </si>
  <si>
    <t xml:space="preserve">นร.ป.๑ และป.๓ ได้รับบริการตรวจฟัน </t>
  </si>
  <si>
    <t>จำนวนนักเรียน ป.๑ และป.๓ ทั้งหมด</t>
  </si>
  <si>
    <t>จำนวนนักเรียนป. ๖ ทั้งหมด</t>
  </si>
  <si>
    <t xml:space="preserve">นักเรียน  ป.๖  ได้รับบริการตรวจฟัน </t>
  </si>
  <si>
    <t> 0203(20)2</t>
  </si>
  <si>
    <t>นักเรียน ป.๑ ได้รับบริการเคลือบหลุมร่องฟัน</t>
  </si>
  <si>
    <t>จำนวนนักเรียน ป.๑ ทั้งหมด</t>
  </si>
  <si>
    <t>นักเรียน ป.๖ ได้รับบริการเคลือบหลุมร่องฟัน</t>
  </si>
  <si>
    <t>จำนวนนักเรียน ป.๖ ทั้งหมด</t>
  </si>
  <si>
    <t xml:space="preserve">              (เฉพาะตัวชี้วัดที่ไม่ซ้ำกับตัวชี้วัดของการตรวจราชการ)</t>
  </si>
  <si>
    <t xml:space="preserve"> NHSO 06</t>
  </si>
  <si>
    <t>อัตราความครอบคลุมประชาชนที่ได้รับการตรวจคัดกรองความเสี่ยงโรคกลุ่ม Metabolic 4 กลุ่ม (คือ เบาหวาน ความดันโลหิตสูง หลอดเลือดสมอง อ้วนลงพุง)</t>
  </si>
  <si>
    <t>on top7.</t>
  </si>
  <si>
    <t>การคัดกรองยืนยันความเสี่ยงต่อโรคกลุ่มกลุ่มเมตาบอลิก (Metabolic diseases)</t>
  </si>
  <si>
    <t>1) ร้อยละของประชาชนอายุ 35 ปีขึ้นไป ที่ได้รับการคัดกรองเบาหวาน โดยการตรวจเลือด (Fasting Capillary Blood Glucose หรือ Fasting Plasma Glucose)</t>
  </si>
  <si>
    <t>จำนวนประชาชนไทย อายุ 35 ปีขึ้นไป ที่ไม่เป็นเบาหวาน ได้รับการคัดกรองเบาหวาน โดยการตรวจเลือด (FCG&amp;FPG)</t>
  </si>
  <si>
    <t>จำนวนประชาชนไทยอายุ 35 ปีขึ้นไปทั้งหมด</t>
  </si>
  <si>
    <t xml:space="preserve">2) ร้อยละของประชาชนอายุ 35 ปีขึ้นไป ที่ได้รับการตรวจวัดความดันโลหิต       </t>
  </si>
  <si>
    <t>จำนวนประชาชนไทยอายุ 35 ปี ขึ้นไป ที่ไม่เป็นความดันโลหิตสูง ได้รับการตรวจวัดความดันโลหิต</t>
  </si>
  <si>
    <t>3)  ร้อยละของประชาชนอายุ 15 ปีขึ้นไป ที่ได้รับการตรวจวัดเส้นรอบพุง</t>
  </si>
  <si>
    <t xml:space="preserve">จำนวนประชาชนไทยอายุ 15 ปี ขึ้นไป ได้รับการตรวจวัดเส้นรอบพุง </t>
  </si>
  <si>
    <t>จำนวนประชาชนไทยอายุ 15 ปีขึ้นไปทั้งหมด</t>
  </si>
  <si>
    <t>on top8.</t>
  </si>
  <si>
    <t>การปรับเปลี่ยนพฤติกรรมในกลุ่มผู้มีความเสี่ยงต่อโรคกลุ่มกลุ่มเมตาบอลิก (Metabolic diseases)</t>
  </si>
  <si>
    <t xml:space="preserve">จน.ประชากรที่มีภาวะ Pre-HT ที่ได้รับการปรับเปลี่ยนพฤติกรรมและมีการติดตาม BP ผลอยู่ในเกณฑ์ปกติ </t>
  </si>
  <si>
    <t>เพิ่มขึ้น  5.91</t>
  </si>
  <si>
    <t xml:space="preserve">  ลดลง 11.31</t>
  </si>
  <si>
    <t>ลดลง 9.53</t>
  </si>
  <si>
    <t>ลดลง 8.40</t>
  </si>
  <si>
    <t xml:space="preserve">       เก็บรวบรวมข้อมูลปีละ ๑ ครั้ง  ในเดือนมิถุนาคม ๒๕๕๓  โดยการสุ่มข้อมูล ๑๐%</t>
  </si>
  <si>
    <t xml:space="preserve">        จากประชากรอายุ ๑๕ ปีขึ้นไป </t>
  </si>
  <si>
    <t>จำนวนเด็กอายุ ๐-๑ ปี ทั้งหมด</t>
  </si>
  <si>
    <t xml:space="preserve">เด็กอายุ ๐-๑ ปีที่ได้รับวัคซีนหัดหรือ MMR </t>
  </si>
  <si>
    <t>เด็กอายุ ๒-๓ ปี ที่ได้รับวัคซีนไข้สมองอักเสบเจอี ครั้ง ๓</t>
  </si>
  <si>
    <t>จำนวนเด็กอายุ ๒-๓ ปี  ทั้งหมด</t>
  </si>
  <si>
    <t xml:space="preserve">ร้อยละของเด็กอายุ ๔-๕ ปี ที่ได้รับวัคซีนดีทีพี ครั้งที่ ๕ เกณฑ์ ไม่น้อยกว่าร้อยละ 90
</t>
  </si>
  <si>
    <t>เด็กอายุ ๔-๕ ปี ทั้งหมด</t>
  </si>
  <si>
    <t xml:space="preserve">เด็กอายุ ๔-๕ ปี ที่ได้รับวัคซีนดีทีพี ครั้งที่ ๕ </t>
  </si>
  <si>
    <t xml:space="preserve">     ผลงานในภาพรวมของอำเภอ</t>
  </si>
  <si>
    <t xml:space="preserve">                                    ผลงานในภาพรวมของอำเภอ</t>
  </si>
  <si>
    <t xml:space="preserve">      ผลงานในภาพรวมของอำเภอ</t>
  </si>
  <si>
    <t xml:space="preserve">เด็ก ป.๑ ได้รับวัคซีน MMR </t>
  </si>
  <si>
    <t>จำนวนเด็ก ป.๖ ทั้งหมด</t>
  </si>
  <si>
    <t xml:space="preserve">เด็ก ป.๖ ได้รับวัคซีน DT </t>
  </si>
  <si>
    <t xml:space="preserve">     การฉีดวัคซีนในเด็ก ป.๑  จะดำเนินการหลังเปิดเทอม ประมาณเดือนมิถุนายน</t>
  </si>
  <si>
    <t xml:space="preserve">      เก็บผลงานปีละ 1 ครั้งเดือนกรกฎาคม 2553</t>
  </si>
  <si>
    <t xml:space="preserve">     การฉีดวัคซีนในเด็ก ป.๖  จะดำเนินการหลังเปิดเทอม ประมาณเดือนมิถุนายน</t>
  </si>
  <si>
    <t xml:space="preserve">        ผลงานในภาพรวมของอำเภอ</t>
  </si>
  <si>
    <r>
      <t xml:space="preserve"> อัตราการตายของมารดาลดลงหรือเท่าเดิมเมื่อเทียบกับอัตราตายของมารดา ปี 2552 </t>
    </r>
    <r>
      <rPr>
        <sz val="10"/>
        <rFont val="EucrosiaUPC"/>
        <family val="1"/>
        <charset val="222"/>
      </rPr>
      <t>(ค่าประเทศ ไม่เกิน 21.5)</t>
    </r>
  </si>
  <si>
    <r>
      <t xml:space="preserve"> รายงานผลการดำเนินงานตามแผนบูรณาการพัฒนาสุขภาพระดับจังหวัด </t>
    </r>
    <r>
      <rPr>
        <sz val="10"/>
        <rFont val="EucrosiaUPC"/>
        <family val="1"/>
        <charset val="222"/>
      </rPr>
      <t>ต่อผู้ว่าราชการจังหวัดและผู้ตรวจ</t>
    </r>
    <r>
      <rPr>
        <sz val="12"/>
        <rFont val="EucrosiaUPC"/>
        <family val="1"/>
        <charset val="222"/>
      </rPr>
      <t>ราชการ</t>
    </r>
  </si>
  <si>
    <t xml:space="preserve">  </t>
  </si>
  <si>
    <t> ร้อยละของการถูกปฎิเสธการส่งต่อผู้ป่วย ภายในจังหวัด</t>
  </si>
  <si>
    <t xml:space="preserve">        ผลงานในภาพรวมของจังหวัด   จะดำเนินการสรุปบทเรียนฯในเดือนมิถุนายน</t>
  </si>
  <si>
    <t xml:space="preserve">      เก็บผลงานเฉพาะโรงพยาบาล</t>
  </si>
  <si>
    <t xml:space="preserve">   ผลงานในภาพรวมของอำเภอ</t>
  </si>
  <si>
    <t xml:space="preserve">        ผลงานรวมเป็นรายอำเภอ  สำรวจปีละ ๑ ครั้ง  ในเดือนมิถุนายน</t>
  </si>
  <si>
    <t>รอบ  ๖  เดือน  ระหว่างเดือน ๑ ตุลาคม  ๒๕๕๒  - ๓๑ มีนาคม  ๒๕๕๓</t>
  </si>
  <si>
    <t xml:space="preserve">สรุปผลการดำเนินการตามแนวทางการตรวจราชการและนิเทศงานฯ  ประจำปีงบประมาณ ๒๕๕๓ </t>
  </si>
  <si>
    <t xml:space="preserve">                                                                                                                           งานพัฒนายุทธศาสตร์สาธารณสุข</t>
  </si>
  <si>
    <t xml:space="preserve">                                                                                                                          สำนักงานสาธาณสุขจังหวัดสุพรรณบุรี</t>
  </si>
  <si>
    <t>ผู้หญิงที่แต่งงานแล้วและอยู่กินกับสามี</t>
  </si>
  <si>
    <t>ผู้หญิงที่แต่งงานแล้วและอยู่กินกับสามีที่มาใช้บริการวางแผนครอบครัวในหน่วยบริการ (รัฐและเอกชน)</t>
  </si>
  <si>
    <t xml:space="preserve">                                                                                                                                                                     ๒๖  พฤษภาคม ๒๕๕๓</t>
  </si>
  <si>
    <t>เก็บผลงานในภาพรวมของจังหวัด  และผลงานแยกรายโรงพยาบาลอยู่ระหว่างรวบรวมข้อมูลจากรพศ.</t>
  </si>
  <si>
    <t> อัตราตายทารกปริกำเนิด ปี 2552</t>
  </si>
  <si>
    <t> อัตราตายทารกปริกำเนิด (Perinatal Death) ลดลง</t>
  </si>
  <si>
    <t>เพิ่มขึ้น</t>
  </si>
  <si>
    <t>เท่าเดิม</t>
  </si>
  <si>
    <t>ตัวชี้วัด E - Inspection    ตัวชี้วัด  PP composite  (ของสปสช.)   PP Express demand 10 Itemizeds (on top)</t>
  </si>
  <si>
    <t>การขาดออกซิเจนในเด็กแรกเกิด  (ต้องคิดเป็นอัตราต่อพันประชากร)</t>
  </si>
  <si>
    <t>หมายเหตุ : กองทุนวังยางยังไม่ได้ทำแผนปฏิบัติการ</t>
  </si>
  <si>
    <t> อัตราการเข้ารับการรักษาตัวในโรงพยาบาลด้วยมะเร็งปากมดลูกของสตรีที่มีอายุ 30 - 60 ปี (ต่อพันปชก.)</t>
  </si>
  <si>
    <t>ร้อยละ 20.32</t>
  </si>
  <si>
    <t>ไม่ผ่านเกณฑ์ (เพิ่มขึ้น 1.7%)</t>
  </si>
  <si>
    <t>ร้อยละ 86.72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</si>
  <si>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๒๕๕๓  (ระหว่างเดือนตุลาคม ๒๕๕๒ ถึง เดือนมิถุนายน ๒๕๕๓) </t>
  </si>
  <si>
    <t xml:space="preserve">มี </t>
  </si>
  <si>
    <t> อัตราการป่วยด้วยโรคอาหารเป็นพิษลดลงหรือเท่าเดิมเมื่อเทียบกับอัตราป่วยที่คำนวณมาจากค่ามัธยฐาน 5 ปีย้อนหลัง ๘๙.๙ ต่อแสนประชากร</t>
  </si>
  <si>
    <t>ผลงานในภาพรวมของอำเภอ</t>
  </si>
  <si>
    <t> อัตราตายทารกปริกำเนิดปี 2553 (ต่อพัน)</t>
  </si>
  <si>
    <t> อัตราตายทารกปริกำเนิด ปี 2552 (ต่อพัน)</t>
  </si>
  <si>
    <t> 03084</t>
  </si>
  <si>
    <t>อัตราการเกิดโรคฟันผุ นักเรียนป. 6  ปี 2553</t>
  </si>
  <si>
    <t>อัตราการเป็นโรคฟันผุ ปี 2552</t>
  </si>
  <si>
    <t>ข้อมูลเป็นผลงานในภาพอำเภอ ซึ่งได้จากการการสำรวจ</t>
  </si>
  <si>
    <t>จากตัวอย่างนักเรียน ป. 6  จำนวน 3,281 ราย</t>
  </si>
  <si>
    <t xml:space="preserve">        ผลงานในภาพรวมของจังหวัดอยู่ระหว่างการประมวลผล</t>
  </si>
  <si>
    <t> อัตราการตายของมารดา ปี 2553 (ต่อแสน)</t>
  </si>
  <si>
    <t> อัตราการตายของมารดา ปี 2552 (ต่อแสน)</t>
  </si>
  <si>
    <t xml:space="preserve">               ผลงานในภาพรวมของอำเภอ</t>
  </si>
  <si>
    <t xml:space="preserve">     ผลงานในภาพรวมของอำเภอ  เป็นผลงานรอบ ๗ เดือน</t>
  </si>
  <si>
    <t xml:space="preserve">จำนวนทารกแรกเกิดน้ำหนักน้อยกว่า 2,500 กรัม ที่เกิดระหว่างวันที่ 1 ตค.52 – 30 พ.ค.53   </t>
  </si>
  <si>
    <t xml:space="preserve">จำนวนทารกแรกเกิดมีชีพทั้งหมดที่เกิดในระหว่าง  1 ตค.52 – 30 พ.ค.53 </t>
  </si>
  <si>
    <t>จำนวนหญิงคลอดบุตรทั้งหมด</t>
  </si>
  <si>
    <t xml:space="preserve">    ผลงานในภาพรวมของจังหวัด  </t>
  </si>
  <si>
    <t xml:space="preserve">     ผลงานในภาพรวมของจังหวัด  </t>
  </si>
  <si>
    <t>ติดตามเยี่ยมทารกหลังคลอด 3 ครั้งตามเกณฑ์</t>
  </si>
  <si>
    <t>จำนวนเด็กที่ได้รับการเยี่ยมหลังคลอด 3 ครั้งตามเกณฑ์</t>
  </si>
  <si>
    <t>เด็ก ๐-๗๒ เดือนที่มีน้ำหนักตามเกณฑ์</t>
  </si>
  <si>
    <t>จำนวนเด็ก ๐-๗๒ เดือน ที่มีน้ำหนัก/อายุ ตามเกณฑ์</t>
  </si>
  <si>
    <t>จำนวนเด็ก๐ -๗๒เดือน ที่ได้รับการชั่งน้ำหนักเทียบอายุทั้งหมด</t>
  </si>
  <si>
    <t xml:space="preserve">ร้อยละของเด็ก ๐-๗๒ เดือน ที่มีพัฒนาการสมวัย      </t>
  </si>
  <si>
    <t>จำนวนเด็กอายุ ๐-๗๒ เดือน ที่มีพัฒนาการสมวัย</t>
  </si>
  <si>
    <t>จำนวนเด็ก๐-๗๒ เดือนที่ได้รับการวัดพัฒนาการทั้งหมด</t>
  </si>
  <si>
    <t>อัตราหญิงคลอดที่ติดเชื้อเอช ไอ วี ได้รับยาต้านไวรัสเอดส์ขณะตั้งครรภ์</t>
  </si>
  <si>
    <t>จำนวนหญิงตั้งครรภ์ที่ติดเชื้อ HIV มาคลอดที่รพ.ได้รับยาต้านไวรัสเอดส์ขณะตั้งครรภ์</t>
  </si>
  <si>
    <t>จำนวนหญิงตั้งครรภ์ที่ตรวจเชื้อ HIV มาคลอดในรพ.ทั้งหมด</t>
  </si>
  <si>
    <t>อัตราการถ่ายทอดเชื้อ HIV จากแม่สู่ลูก</t>
  </si>
  <si>
    <t>จำนวนเด็กที่ติดเชื้อ HIV</t>
  </si>
  <si>
    <t>จำนวนเด็กที่เกิดจากแม่ติดเชื้อ HIV (อายุ 18-24เดือน) ที่ได้รับการตรวจหาเชื้อ HIV ทั้งหมด</t>
  </si>
  <si>
    <t>หญิงตั้งครรภ์ได้รับการตรวจคัดกรองธารัสซีเมีย(OF,DCIP) มีผล Positive</t>
  </si>
  <si>
    <t>จำนวนหญิงตั้งครรภ์ที่ตรวจ (OF,DCIP) เป็น Positive</t>
  </si>
  <si>
    <t>จำนวนหญิงตั้งครรภ์รายใหม่ที่ได้รับการตรวจเลือดเพื่อคัดกรอง</t>
  </si>
  <si>
    <t>อัตรามารดาอายุต่ำกว่า  20 ปี  คลอดบุตร</t>
  </si>
  <si>
    <t>จำนวนมารดาอายุต่ำกว่า 20 ปีที่มาคลอดบุตรในโรงพยาบาล</t>
  </si>
  <si>
    <t>จำนวนมารดาที่คลอดบุตรทั้งหมด</t>
  </si>
  <si>
    <t>อัตราการเลี้ยงลูกด้วยนมแม่อย่างเดียว 6  เดือน</t>
  </si>
  <si>
    <t xml:space="preserve">จำนวนแม่ที่มีลูกอายุ 6 เดือน-6 เดือน 15 วันให้ลูกกินนมแม่อย่างเดียว ที่มารับบริการ ณ คลินิกสุขภาพเด็กดีในสถานบริการ </t>
  </si>
  <si>
    <t>จำนวนแม่ที่มีลูกอายุ 6 เดือน-6 เดือน 15 วันที่มารับบริการ ณ คลินิกสุขภาพเด็กดีในสถานบริการทั้งหมด</t>
  </si>
  <si>
    <t>อัตราการติดตามเยี่ยมมารดาหลังคลอด-3 ครั้ง ตามเกณฑ์(ภายใน 45 วัน)</t>
  </si>
  <si>
    <t>จำนวนมารดาหลังคลอดที่ได้รับการติดตามเยี่ยมและตรวจหลังคลอด ครบ 3 ครั้ง ตามเกณฑ์  (ภายใน 45 วัน)</t>
  </si>
  <si>
    <t xml:space="preserve">จำนวนมารดาหลังคลอดที่มีลูกอายุไม่เกิน 45 วันทั้งหมด ในช่วงเวลาเดียวกัน </t>
  </si>
  <si>
    <t>อัตราการขาดออกซิเจนในทารกแรกเกิด</t>
  </si>
  <si>
    <t xml:space="preserve">จำนวนทารกแรกเกิดมีชีพมีคะแนน APGAR SCORE ที่ 1 นาที น้อยกว่าหรือเท่ากับ 7 </t>
  </si>
  <si>
    <t>จำนวนทารกเกิดมีชีพทั้งหมด</t>
  </si>
  <si>
    <t>อัตราการตรวจคัดกรองเด็กเพื่อหาภาวะพร่องธัยรอยด์ฮอร์โมน/PKU</t>
  </si>
  <si>
    <t xml:space="preserve">จำนวนเด็กทารก อายุ 48 ชั่วโมง -ไม่เกิน 7 วันหลังคลอด   ที่ได้รับการเจาะเลือดเพื่อหาภาวะพร่องธัยรอยด์ฮอร์โมน/PKU </t>
  </si>
  <si>
    <t>อัตราทารกแรกเกิดน้ำหนักน้อยกว่า  2,500  กรัม</t>
  </si>
  <si>
    <t>จำนวนทารกแรกเกิดมีชีพ+BBA ที่มีน้ำหนักน้อยกว่า 2,500 กรัม</t>
  </si>
  <si>
    <t>จำนวนเด็กเกิดมีชีพ+BBA ที่ได้รับการชั่งน้ำหนักทั้งหมด</t>
  </si>
  <si>
    <t>0203(5)</t>
  </si>
  <si>
    <t> 0203(22)</t>
  </si>
  <si>
    <t> 0203(22)1</t>
  </si>
  <si>
    <t xml:space="preserve">    ผลงานในภาพรวมของอำเภอ</t>
  </si>
  <si>
    <t>- ชุดปฏิบัติการการแพทย์ฉุกเฉิน ให้บริการภายใน 10 นาที</t>
  </si>
  <si>
    <t> จำนวนผู้ป่วยในที่เข้ารับการรักษาตัวในรพ.ด้วยโรคเบาหวาน</t>
  </si>
  <si>
    <t> จำนวนผู้ป่วยในที่เข้ารับการรักษาตัวในรพ.ด้วยโรคหัวใจขาดเลือด</t>
  </si>
  <si>
    <r>
      <t xml:space="preserve">       </t>
    </r>
    <r>
      <rPr>
        <sz val="12"/>
        <rFont val="EucrosiaUPC"/>
        <family val="1"/>
        <charset val="222"/>
      </rPr>
      <t>การเตรียมพร้อมรับการระบาดของไข้หวัดนกและการระบาดใหญ่ของไข้หวัดใหญ่</t>
    </r>
  </si>
  <si>
    <t xml:space="preserve">       เก็บรวบรวมข้อมูลปีละ ๑ ครั้ง  ในเดือนมิถุนายน ๒๕๕๓  โดยการสุ่มข้อมูล ๑๐%</t>
  </si>
  <si>
    <t xml:space="preserve">  อยู่ระหว่างการประมวลผลจากโปรแกรมซึมเศร้าฯ</t>
  </si>
  <si>
    <t>เก็บข้อมูลเฉพาะโรงพยาบาล</t>
  </si>
  <si>
    <t>ร้อยละ 20.30</t>
  </si>
  <si>
    <t>จำนวนมารดาอายุต่ำกว่า 20 ปีที่มาคลอดบุตรในรพ.</t>
  </si>
  <si>
    <t xml:space="preserve">    เก็บข้อมูลจากวัยรุ่น  400 คน เป็นวัยรุ่นที่มีเพศสัมพันธ์แล้ว 86 คน ซึ่งในกลุ่มนี้เป็นวัยรุ่นที่ใช้ถุงยางอนามัยทุกครั้งที่มีเพศสัมพันธ์ 63 คน คิดเป็นร้อยละ 73.25</t>
  </si>
  <si>
    <t xml:space="preserve">จังหวัดสุพรรณบุรี  สรุปผลการดำเนินการตามแนวทางการตรวจราชการและนิเทศงาน กรณีปกติ  กระทรวงสาธารณสุข  ประจำปีงบประมาณ ๒๕๕๓  (ระหว่างเดือนตุลาคม ๒๕๕๒ ถึง เดือนกันยายน ๒๕๕๓) </t>
  </si>
  <si>
    <t xml:space="preserve"> จำนวนผู้พยายามฆ่าตัวตาย(ไม่สำเร็จ)ทั้งหมด </t>
  </si>
  <si>
    <t xml:space="preserve"> (จำนวนผู้พยายามฆ่าตัวตายทั้งหมด   648  คน)</t>
  </si>
  <si>
    <t xml:space="preserve">จำนวนทารกแรกเกิดน้ำหนักน้อยกว่า 2,500 กรัม ที่เกิดระหว่างวันที่ 1 ตค.52 – 30 ก.ย.53   </t>
  </si>
  <si>
    <t xml:space="preserve">   ล้มเหลว 5 คน (1.11%) ตาย 46 คน (10.24%) ขาดยา 9 คน (2%) โอนออก 3 (0.67%)</t>
  </si>
  <si>
    <t>จำนวนหญิงตั้งครรภ์รายใหม่ทั้งหมด</t>
  </si>
  <si>
    <t xml:space="preserve">จำนวนทารกแรกเกิดมีชีพทั้งหมดที่เกิดในระหว่าง           1 ตค.52 – 30 ก.ย.53  </t>
  </si>
  <si>
    <t xml:space="preserve">     ผลงานในภาพรวมของอำเภอ </t>
  </si>
  <si>
    <t xml:space="preserve">ผลงานในภาพรวมของจังหวัด </t>
  </si>
  <si>
    <t xml:space="preserve">       ผลงานในภาพรวมของอำเภอ</t>
  </si>
  <si>
    <t xml:space="preserve">เก็บผลงานเฉพาะโรงพยาบาล  </t>
  </si>
  <si>
    <t xml:space="preserve">ข้อมูลจาก Data center </t>
  </si>
  <si>
    <t>เพิ่มขึ้น 25.85</t>
  </si>
  <si>
    <t>เพิ่มขึ้น 17.41</t>
  </si>
  <si>
    <t>เพิ่มขึ้น 6.11</t>
  </si>
  <si>
    <t xml:space="preserve"> ลดลง   7.97</t>
  </si>
  <si>
    <t xml:space="preserve">     ผลงานในภาพรวมของอำเภอ  </t>
  </si>
  <si>
    <t xml:space="preserve">      ผลงานในภาพรวมของอำเภอ  </t>
  </si>
  <si>
    <r>
      <t xml:space="preserve">       </t>
    </r>
    <r>
      <rPr>
        <sz val="12"/>
        <rFont val="EucrosiaUPC"/>
        <family val="1"/>
        <charset val="222"/>
      </rPr>
      <t xml:space="preserve">การเตรียมพร้อมรับการระบาดใหญ่ของไข้หวัดใหญ่ ต.ท่าเสด็จ อ.เมืองฯ </t>
    </r>
  </si>
  <si>
    <t>อัตราการติดตามเยี่ยมมารดาหลังคลอด 3 ครั้ง ตามเกณฑ์(ภายใน 45 วัน)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</si>
</sst>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0.000"/>
    <numFmt numFmtId="188" formatCode="_-* #,##0_-;\-* #,##0_-;_-* &quot;-&quot;??_-;_-@_-"/>
    <numFmt numFmtId="189" formatCode="#,##0_ ;\-#,##0\ "/>
    <numFmt numFmtId="190" formatCode="#,##0.00_ ;\-#,##0.00\ "/>
    <numFmt numFmtId="191" formatCode="0.0"/>
  </numFmts>
  <fonts count="39">
    <font>
      <sz val="11"/>
      <color theme="1"/>
      <name val="Tahoma"/>
      <family val="2"/>
      <charset val="222"/>
      <scheme val="minor"/>
    </font>
    <font>
      <sz val="11"/>
      <color indexed="8"/>
      <name val="EucrosiaUPC"/>
      <family val="1"/>
      <charset val="222"/>
    </font>
    <font>
      <sz val="12"/>
      <color indexed="8"/>
      <name val="EucrosiaUPC"/>
      <family val="1"/>
      <charset val="222"/>
    </font>
    <font>
      <sz val="12"/>
      <color indexed="8"/>
      <name val="EucrosiaUPC"/>
      <family val="1"/>
      <charset val="222"/>
    </font>
    <font>
      <sz val="12"/>
      <color indexed="8"/>
      <name val="Tahoma"/>
      <family val="2"/>
      <charset val="222"/>
    </font>
    <font>
      <sz val="12"/>
      <name val="EucrosiaUPC"/>
      <family val="1"/>
      <charset val="222"/>
    </font>
    <font>
      <sz val="12"/>
      <name val="Tahoma"/>
      <family val="2"/>
      <charset val="222"/>
    </font>
    <font>
      <b/>
      <sz val="12"/>
      <color indexed="8"/>
      <name val="EucrosiaUPC"/>
      <family val="1"/>
      <charset val="222"/>
    </font>
    <font>
      <b/>
      <sz val="14"/>
      <color indexed="8"/>
      <name val="EucrosiaUPC"/>
      <family val="1"/>
      <charset val="222"/>
    </font>
    <font>
      <sz val="10"/>
      <color indexed="8"/>
      <name val="EucrosiaUPC"/>
      <family val="1"/>
      <charset val="222"/>
    </font>
    <font>
      <b/>
      <sz val="15"/>
      <color indexed="8"/>
      <name val="EucrosiaUPC"/>
      <family val="1"/>
    </font>
    <font>
      <sz val="14"/>
      <color indexed="8"/>
      <name val="EucrosiaUPC"/>
      <family val="1"/>
      <charset val="222"/>
    </font>
    <font>
      <b/>
      <u/>
      <sz val="12"/>
      <color indexed="8"/>
      <name val="EucrosiaUPC"/>
      <family val="1"/>
    </font>
    <font>
      <u/>
      <sz val="12"/>
      <color indexed="8"/>
      <name val="EucrosiaUPC"/>
      <family val="1"/>
    </font>
    <font>
      <sz val="12"/>
      <color indexed="8"/>
      <name val="EucrosiaUPC"/>
      <family val="1"/>
    </font>
    <font>
      <sz val="12"/>
      <color indexed="10"/>
      <name val="EucrosiaUPC"/>
      <family val="1"/>
      <charset val="222"/>
    </font>
    <font>
      <b/>
      <sz val="12"/>
      <color indexed="10"/>
      <name val="EucrosiaUPC"/>
      <family val="1"/>
      <charset val="222"/>
    </font>
    <font>
      <sz val="11"/>
      <color indexed="10"/>
      <name val="EucrosiaUPC"/>
      <family val="1"/>
      <charset val="222"/>
    </font>
    <font>
      <b/>
      <sz val="12"/>
      <name val="EucrosiaUPC"/>
      <family val="1"/>
      <charset val="222"/>
    </font>
    <font>
      <sz val="12"/>
      <color indexed="8"/>
      <name val="EucrosiaUPC"/>
      <family val="1"/>
      <charset val="222"/>
    </font>
    <font>
      <b/>
      <sz val="15"/>
      <color indexed="8"/>
      <name val="EucrosiaUPC"/>
      <family val="1"/>
    </font>
    <font>
      <sz val="14"/>
      <color indexed="8"/>
      <name val="EucrosiaUPC"/>
      <family val="1"/>
      <charset val="222"/>
    </font>
    <font>
      <sz val="11"/>
      <color indexed="8"/>
      <name val="EucrosiaUPC"/>
      <family val="1"/>
      <charset val="222"/>
    </font>
    <font>
      <b/>
      <sz val="12"/>
      <color indexed="8"/>
      <name val="EucrosiaUPC"/>
      <family val="1"/>
      <charset val="222"/>
    </font>
    <font>
      <b/>
      <sz val="12"/>
      <color indexed="8"/>
      <name val="EucrosiaUPC"/>
      <family val="1"/>
    </font>
    <font>
      <sz val="11"/>
      <name val="EucrosiaUPC"/>
      <family val="1"/>
      <charset val="222"/>
    </font>
    <font>
      <sz val="10"/>
      <name val="EucrosiaUPC"/>
      <family val="1"/>
      <charset val="222"/>
    </font>
    <font>
      <sz val="22"/>
      <color indexed="8"/>
      <name val="EucrosiaUPC"/>
      <family val="1"/>
      <charset val="222"/>
    </font>
    <font>
      <b/>
      <sz val="24"/>
      <color indexed="8"/>
      <name val="EucrosiaUPC"/>
      <family val="1"/>
      <charset val="222"/>
    </font>
    <font>
      <b/>
      <sz val="22"/>
      <color indexed="8"/>
      <name val="EucrosiaUPC"/>
      <family val="1"/>
      <charset val="222"/>
    </font>
    <font>
      <b/>
      <sz val="18"/>
      <color indexed="8"/>
      <name val="Eucrosi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 New"/>
      <family val="1"/>
    </font>
    <font>
      <b/>
      <sz val="14"/>
      <name val="EucrosiaUPC"/>
      <family val="1"/>
      <charset val="222"/>
    </font>
    <font>
      <sz val="11"/>
      <name val="Tahoma"/>
      <family val="2"/>
      <charset val="222"/>
      <scheme val="minor"/>
    </font>
    <font>
      <b/>
      <sz val="15"/>
      <name val="EucrosiaUPC"/>
      <family val="1"/>
    </font>
    <font>
      <sz val="14"/>
      <name val="EucrosiaUPC"/>
      <family val="1"/>
      <charset val="222"/>
    </font>
    <font>
      <sz val="12"/>
      <color rgb="FFFF0000"/>
      <name val="EucrosiaUPC"/>
      <family val="1"/>
      <charset val="22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46"/>
      </top>
      <bottom/>
      <diagonal/>
    </border>
    <border>
      <left/>
      <right/>
      <top/>
      <bottom style="thin">
        <color indexed="46"/>
      </bottom>
      <diagonal/>
    </border>
    <border>
      <left style="thin">
        <color rgb="FFCC66FF"/>
      </left>
      <right style="thin">
        <color rgb="FFCC66FF"/>
      </right>
      <top style="thin">
        <color rgb="FFCC66FF"/>
      </top>
      <bottom style="thin">
        <color rgb="FFCC66FF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30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4" borderId="0" xfId="0" applyFont="1" applyFill="1"/>
    <xf numFmtId="4" fontId="3" fillId="4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/>
    </xf>
    <xf numFmtId="0" fontId="3" fillId="6" borderId="0" xfId="0" applyFont="1" applyFill="1"/>
    <xf numFmtId="0" fontId="2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10" fillId="0" borderId="0" xfId="0" applyFont="1" applyBorder="1"/>
    <xf numFmtId="0" fontId="3" fillId="0" borderId="0" xfId="0" applyFont="1" applyBorder="1"/>
    <xf numFmtId="0" fontId="11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wrapText="1"/>
    </xf>
    <xf numFmtId="0" fontId="15" fillId="4" borderId="0" xfId="0" applyFont="1" applyFill="1"/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4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right" wrapText="1"/>
    </xf>
    <xf numFmtId="0" fontId="5" fillId="0" borderId="0" xfId="0" applyFont="1"/>
    <xf numFmtId="0" fontId="16" fillId="0" borderId="1" xfId="0" applyFont="1" applyFill="1" applyBorder="1" applyAlignment="1">
      <alignment horizontal="left" vertical="top"/>
    </xf>
    <xf numFmtId="3" fontId="15" fillId="0" borderId="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/>
    </xf>
    <xf numFmtId="4" fontId="15" fillId="4" borderId="1" xfId="0" applyNumberFormat="1" applyFont="1" applyFill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9" fillId="0" borderId="8" xfId="0" applyFont="1" applyBorder="1"/>
    <xf numFmtId="0" fontId="20" fillId="0" borderId="9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0" xfId="0" applyFont="1" applyFill="1"/>
    <xf numFmtId="0" fontId="19" fillId="0" borderId="11" xfId="0" applyFont="1" applyBorder="1"/>
    <xf numFmtId="0" fontId="21" fillId="0" borderId="12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wrapText="1"/>
    </xf>
    <xf numFmtId="0" fontId="19" fillId="4" borderId="0" xfId="0" applyFont="1" applyFill="1"/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2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6" borderId="0" xfId="0" applyFont="1" applyFill="1"/>
    <xf numFmtId="0" fontId="5" fillId="6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5" fillId="6" borderId="1" xfId="0" applyNumberFormat="1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left"/>
    </xf>
    <xf numFmtId="0" fontId="26" fillId="6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187" fontId="5" fillId="0" borderId="1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" fontId="25" fillId="0" borderId="1" xfId="0" applyNumberFormat="1" applyFont="1" applyFill="1" applyBorder="1" applyAlignment="1">
      <alignment horizontal="center" wrapText="1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left" vertical="top" wrapText="1"/>
    </xf>
    <xf numFmtId="2" fontId="15" fillId="6" borderId="1" xfId="0" applyNumberFormat="1" applyFont="1" applyFill="1" applyBorder="1" applyAlignment="1">
      <alignment horizontal="center" wrapText="1"/>
    </xf>
    <xf numFmtId="0" fontId="15" fillId="6" borderId="0" xfId="0" applyFont="1" applyFill="1"/>
    <xf numFmtId="0" fontId="15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6" borderId="1" xfId="0" applyFont="1" applyFill="1" applyBorder="1"/>
    <xf numFmtId="0" fontId="26" fillId="0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top" wrapText="1"/>
    </xf>
    <xf numFmtId="3" fontId="18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left" wrapText="1"/>
    </xf>
    <xf numFmtId="0" fontId="26" fillId="6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left" wrapText="1"/>
    </xf>
    <xf numFmtId="188" fontId="5" fillId="0" borderId="1" xfId="1" applyNumberFormat="1" applyFont="1" applyFill="1" applyBorder="1" applyAlignment="1">
      <alignment wrapText="1"/>
    </xf>
    <xf numFmtId="0" fontId="36" fillId="0" borderId="0" xfId="0" applyFont="1" applyBorder="1"/>
    <xf numFmtId="0" fontId="5" fillId="0" borderId="0" xfId="0" applyFont="1" applyBorder="1"/>
    <xf numFmtId="0" fontId="37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/>
    </xf>
    <xf numFmtId="2" fontId="38" fillId="6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188" fontId="5" fillId="0" borderId="16" xfId="1" applyNumberFormat="1" applyFont="1" applyFill="1" applyBorder="1" applyAlignment="1">
      <alignment horizontal="center" wrapText="1"/>
    </xf>
    <xf numFmtId="191" fontId="5" fillId="6" borderId="1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189" fontId="5" fillId="0" borderId="1" xfId="1" applyNumberFormat="1" applyFont="1" applyFill="1" applyBorder="1" applyAlignment="1">
      <alignment horizontal="center" wrapText="1"/>
    </xf>
    <xf numFmtId="190" fontId="5" fillId="0" borderId="1" xfId="1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left"/>
    </xf>
    <xf numFmtId="0" fontId="35" fillId="0" borderId="7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0" fillId="0" borderId="0" xfId="0" applyAlignment="1"/>
    <xf numFmtId="72" fontId="30" fillId="0" borderId="0" xfId="0" applyNumberFormat="1" applyFont="1" applyAlignment="1"/>
    <xf numFmtId="0" fontId="30" fillId="0" borderId="0" xfId="0" applyFont="1" applyAlignment="1"/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146538</xdr:colOff>
      <xdr:row>6</xdr:row>
      <xdr:rowOff>835269</xdr:rowOff>
    </xdr:to>
    <xdr:sp macro="" textlink="">
      <xdr:nvSpPr>
        <xdr:cNvPr id="2" name="วงเล็บปีกกาขวา 1"/>
        <xdr:cNvSpPr/>
      </xdr:nvSpPr>
      <xdr:spPr>
        <a:xfrm>
          <a:off x="3543300" y="3314700"/>
          <a:ext cx="146538" cy="253071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7327</xdr:colOff>
      <xdr:row>6</xdr:row>
      <xdr:rowOff>7326</xdr:rowOff>
    </xdr:from>
    <xdr:to>
      <xdr:col>13</xdr:col>
      <xdr:colOff>117230</xdr:colOff>
      <xdr:row>9</xdr:row>
      <xdr:rowOff>432288</xdr:rowOff>
    </xdr:to>
    <xdr:sp macro="" textlink="">
      <xdr:nvSpPr>
        <xdr:cNvPr id="11" name="วงเล็บปีกกาขวา 10"/>
        <xdr:cNvSpPr/>
      </xdr:nvSpPr>
      <xdr:spPr>
        <a:xfrm>
          <a:off x="8046427" y="31106451"/>
          <a:ext cx="109903" cy="142508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11</xdr:row>
      <xdr:rowOff>432289</xdr:rowOff>
    </xdr:from>
    <xdr:to>
      <xdr:col>13</xdr:col>
      <xdr:colOff>124557</xdr:colOff>
      <xdr:row>15</xdr:row>
      <xdr:rowOff>432288</xdr:rowOff>
    </xdr:to>
    <xdr:sp macro="" textlink="">
      <xdr:nvSpPr>
        <xdr:cNvPr id="12" name="วงเล็บปีกกาขวา 11"/>
        <xdr:cNvSpPr/>
      </xdr:nvSpPr>
      <xdr:spPr>
        <a:xfrm>
          <a:off x="8039100" y="33179239"/>
          <a:ext cx="124557" cy="135254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95250</xdr:colOff>
      <xdr:row>22</xdr:row>
      <xdr:rowOff>0</xdr:rowOff>
    </xdr:to>
    <xdr:sp macro="" textlink="">
      <xdr:nvSpPr>
        <xdr:cNvPr id="13" name="วงเล็บปีกกาขวา 12"/>
        <xdr:cNvSpPr/>
      </xdr:nvSpPr>
      <xdr:spPr>
        <a:xfrm>
          <a:off x="8039100" y="35242500"/>
          <a:ext cx="95250" cy="14097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24</xdr:row>
      <xdr:rowOff>14654</xdr:rowOff>
    </xdr:from>
    <xdr:to>
      <xdr:col>13</xdr:col>
      <xdr:colOff>117230</xdr:colOff>
      <xdr:row>28</xdr:row>
      <xdr:rowOff>0</xdr:rowOff>
    </xdr:to>
    <xdr:sp macro="" textlink="">
      <xdr:nvSpPr>
        <xdr:cNvPr id="14" name="วงเล็บปีกกาขวา 13"/>
        <xdr:cNvSpPr/>
      </xdr:nvSpPr>
      <xdr:spPr>
        <a:xfrm>
          <a:off x="8039100" y="37324079"/>
          <a:ext cx="117230" cy="12997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30</xdr:row>
      <xdr:rowOff>0</xdr:rowOff>
    </xdr:from>
    <xdr:to>
      <xdr:col>13</xdr:col>
      <xdr:colOff>102577</xdr:colOff>
      <xdr:row>32</xdr:row>
      <xdr:rowOff>0</xdr:rowOff>
    </xdr:to>
    <xdr:sp macro="" textlink="">
      <xdr:nvSpPr>
        <xdr:cNvPr id="16" name="วงเล็บปีกกาขวา 15"/>
        <xdr:cNvSpPr/>
      </xdr:nvSpPr>
      <xdr:spPr>
        <a:xfrm>
          <a:off x="8046427" y="42672000"/>
          <a:ext cx="95250" cy="552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</xdr:row>
      <xdr:rowOff>7327</xdr:rowOff>
    </xdr:from>
    <xdr:to>
      <xdr:col>3</xdr:col>
      <xdr:colOff>117231</xdr:colOff>
      <xdr:row>3</xdr:row>
      <xdr:rowOff>432289</xdr:rowOff>
    </xdr:to>
    <xdr:sp macro="" textlink="">
      <xdr:nvSpPr>
        <xdr:cNvPr id="29" name="วงเล็บปีกกาขวา 28"/>
        <xdr:cNvSpPr/>
      </xdr:nvSpPr>
      <xdr:spPr>
        <a:xfrm>
          <a:off x="3543300" y="30011077"/>
          <a:ext cx="117231" cy="4249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146538</xdr:colOff>
      <xdr:row>13</xdr:row>
      <xdr:rowOff>835269</xdr:rowOff>
    </xdr:to>
    <xdr:sp macro="" textlink="">
      <xdr:nvSpPr>
        <xdr:cNvPr id="2" name="วงเล็บปีกกาขวา 1"/>
        <xdr:cNvSpPr/>
      </xdr:nvSpPr>
      <xdr:spPr>
        <a:xfrm>
          <a:off x="3495675" y="3390900"/>
          <a:ext cx="146538" cy="248309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</xdr:row>
      <xdr:rowOff>439615</xdr:rowOff>
    </xdr:from>
    <xdr:to>
      <xdr:col>3</xdr:col>
      <xdr:colOff>124558</xdr:colOff>
      <xdr:row>8</xdr:row>
      <xdr:rowOff>307731</xdr:rowOff>
    </xdr:to>
    <xdr:sp macro="" textlink="">
      <xdr:nvSpPr>
        <xdr:cNvPr id="3" name="วงเล็บปีกกาขวา 2"/>
        <xdr:cNvSpPr/>
      </xdr:nvSpPr>
      <xdr:spPr>
        <a:xfrm>
          <a:off x="3495675" y="1363540"/>
          <a:ext cx="124558" cy="134449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100</xdr:row>
      <xdr:rowOff>7327</xdr:rowOff>
    </xdr:from>
    <xdr:to>
      <xdr:col>13</xdr:col>
      <xdr:colOff>124557</xdr:colOff>
      <xdr:row>101</xdr:row>
      <xdr:rowOff>256443</xdr:rowOff>
    </xdr:to>
    <xdr:sp macro="" textlink="">
      <xdr:nvSpPr>
        <xdr:cNvPr id="6" name="วงเล็บปีกกาขวา 5"/>
        <xdr:cNvSpPr/>
      </xdr:nvSpPr>
      <xdr:spPr>
        <a:xfrm>
          <a:off x="8258175" y="32182777"/>
          <a:ext cx="124557" cy="5253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103</xdr:row>
      <xdr:rowOff>14654</xdr:rowOff>
    </xdr:from>
    <xdr:to>
      <xdr:col>3</xdr:col>
      <xdr:colOff>109904</xdr:colOff>
      <xdr:row>103</xdr:row>
      <xdr:rowOff>652096</xdr:rowOff>
    </xdr:to>
    <xdr:sp macro="" textlink="">
      <xdr:nvSpPr>
        <xdr:cNvPr id="7" name="วงเล็บปีกกาขวา 6"/>
        <xdr:cNvSpPr/>
      </xdr:nvSpPr>
      <xdr:spPr>
        <a:xfrm>
          <a:off x="3503002" y="32952104"/>
          <a:ext cx="102577" cy="4278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114</xdr:row>
      <xdr:rowOff>7326</xdr:rowOff>
    </xdr:from>
    <xdr:to>
      <xdr:col>13</xdr:col>
      <xdr:colOff>117230</xdr:colOff>
      <xdr:row>117</xdr:row>
      <xdr:rowOff>432288</xdr:rowOff>
    </xdr:to>
    <xdr:sp macro="" textlink="">
      <xdr:nvSpPr>
        <xdr:cNvPr id="8" name="วงเล็บปีกกาขวา 7"/>
        <xdr:cNvSpPr/>
      </xdr:nvSpPr>
      <xdr:spPr>
        <a:xfrm>
          <a:off x="8265502" y="36916701"/>
          <a:ext cx="109903" cy="131078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119</xdr:row>
      <xdr:rowOff>432289</xdr:rowOff>
    </xdr:from>
    <xdr:to>
      <xdr:col>13</xdr:col>
      <xdr:colOff>124557</xdr:colOff>
      <xdr:row>123</xdr:row>
      <xdr:rowOff>432288</xdr:rowOff>
    </xdr:to>
    <xdr:sp macro="" textlink="">
      <xdr:nvSpPr>
        <xdr:cNvPr id="9" name="วงเล็บปีกกาขวา 8"/>
        <xdr:cNvSpPr/>
      </xdr:nvSpPr>
      <xdr:spPr>
        <a:xfrm>
          <a:off x="8258175" y="38875189"/>
          <a:ext cx="124557" cy="12096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126</xdr:row>
      <xdr:rowOff>0</xdr:rowOff>
    </xdr:from>
    <xdr:to>
      <xdr:col>13</xdr:col>
      <xdr:colOff>95250</xdr:colOff>
      <xdr:row>130</xdr:row>
      <xdr:rowOff>0</xdr:rowOff>
    </xdr:to>
    <xdr:sp macro="" textlink="">
      <xdr:nvSpPr>
        <xdr:cNvPr id="10" name="วงเล็บปีกกาขวา 9"/>
        <xdr:cNvSpPr/>
      </xdr:nvSpPr>
      <xdr:spPr>
        <a:xfrm>
          <a:off x="8258175" y="40767000"/>
          <a:ext cx="95250" cy="12382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132</xdr:row>
      <xdr:rowOff>14654</xdr:rowOff>
    </xdr:from>
    <xdr:to>
      <xdr:col>13</xdr:col>
      <xdr:colOff>117230</xdr:colOff>
      <xdr:row>136</xdr:row>
      <xdr:rowOff>0</xdr:rowOff>
    </xdr:to>
    <xdr:sp macro="" textlink="">
      <xdr:nvSpPr>
        <xdr:cNvPr id="11" name="วงเล็บปีกกาขวา 10"/>
        <xdr:cNvSpPr/>
      </xdr:nvSpPr>
      <xdr:spPr>
        <a:xfrm>
          <a:off x="8258175" y="42677129"/>
          <a:ext cx="117230" cy="12807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21981</xdr:colOff>
      <xdr:row>138</xdr:row>
      <xdr:rowOff>7327</xdr:rowOff>
    </xdr:from>
    <xdr:to>
      <xdr:col>3</xdr:col>
      <xdr:colOff>124558</xdr:colOff>
      <xdr:row>141</xdr:row>
      <xdr:rowOff>652096</xdr:rowOff>
    </xdr:to>
    <xdr:sp macro="" textlink="">
      <xdr:nvSpPr>
        <xdr:cNvPr id="12" name="วงเล็บปีกกาขวา 11"/>
        <xdr:cNvSpPr/>
      </xdr:nvSpPr>
      <xdr:spPr>
        <a:xfrm>
          <a:off x="3517656" y="44803402"/>
          <a:ext cx="102577" cy="214019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144</xdr:row>
      <xdr:rowOff>0</xdr:rowOff>
    </xdr:from>
    <xdr:to>
      <xdr:col>13</xdr:col>
      <xdr:colOff>102577</xdr:colOff>
      <xdr:row>146</xdr:row>
      <xdr:rowOff>0</xdr:rowOff>
    </xdr:to>
    <xdr:sp macro="" textlink="">
      <xdr:nvSpPr>
        <xdr:cNvPr id="13" name="วงเล็บปีกกาขวา 12"/>
        <xdr:cNvSpPr/>
      </xdr:nvSpPr>
      <xdr:spPr>
        <a:xfrm>
          <a:off x="8265502" y="47729775"/>
          <a:ext cx="95250" cy="571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147</xdr:row>
      <xdr:rowOff>28575</xdr:rowOff>
    </xdr:from>
    <xdr:to>
      <xdr:col>13</xdr:col>
      <xdr:colOff>73269</xdr:colOff>
      <xdr:row>149</xdr:row>
      <xdr:rowOff>432288</xdr:rowOff>
    </xdr:to>
    <xdr:sp macro="" textlink="">
      <xdr:nvSpPr>
        <xdr:cNvPr id="14" name="วงเล็บปีกกาขวา 13"/>
        <xdr:cNvSpPr/>
      </xdr:nvSpPr>
      <xdr:spPr>
        <a:xfrm>
          <a:off x="8267700" y="48548925"/>
          <a:ext cx="63744" cy="11466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158</xdr:row>
      <xdr:rowOff>5382</xdr:rowOff>
    </xdr:from>
    <xdr:to>
      <xdr:col>13</xdr:col>
      <xdr:colOff>105103</xdr:colOff>
      <xdr:row>162</xdr:row>
      <xdr:rowOff>212481</xdr:rowOff>
    </xdr:to>
    <xdr:sp macro="" textlink="">
      <xdr:nvSpPr>
        <xdr:cNvPr id="15" name="วงเล็บปีกกาขวา 14"/>
        <xdr:cNvSpPr/>
      </xdr:nvSpPr>
      <xdr:spPr>
        <a:xfrm>
          <a:off x="8265502" y="51745182"/>
          <a:ext cx="97776" cy="12262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165</xdr:row>
      <xdr:rowOff>7327</xdr:rowOff>
    </xdr:from>
    <xdr:to>
      <xdr:col>13</xdr:col>
      <xdr:colOff>102577</xdr:colOff>
      <xdr:row>168</xdr:row>
      <xdr:rowOff>205154</xdr:rowOff>
    </xdr:to>
    <xdr:sp macro="" textlink="">
      <xdr:nvSpPr>
        <xdr:cNvPr id="16" name="วงเล็บปีกกาขวา 15"/>
        <xdr:cNvSpPr/>
      </xdr:nvSpPr>
      <xdr:spPr>
        <a:xfrm>
          <a:off x="8265502" y="53556877"/>
          <a:ext cx="95250" cy="11217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14654</xdr:colOff>
      <xdr:row>175</xdr:row>
      <xdr:rowOff>14653</xdr:rowOff>
    </xdr:from>
    <xdr:to>
      <xdr:col>3</xdr:col>
      <xdr:colOff>79585</xdr:colOff>
      <xdr:row>176</xdr:row>
      <xdr:rowOff>219807</xdr:rowOff>
    </xdr:to>
    <xdr:sp macro="" textlink="">
      <xdr:nvSpPr>
        <xdr:cNvPr id="17" name="วงเล็บปีกกาขวา 16"/>
        <xdr:cNvSpPr/>
      </xdr:nvSpPr>
      <xdr:spPr>
        <a:xfrm>
          <a:off x="3560885" y="55853134"/>
          <a:ext cx="64931" cy="6447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29307</xdr:colOff>
      <xdr:row>178</xdr:row>
      <xdr:rowOff>432290</xdr:rowOff>
    </xdr:from>
    <xdr:to>
      <xdr:col>3</xdr:col>
      <xdr:colOff>98534</xdr:colOff>
      <xdr:row>184</xdr:row>
      <xdr:rowOff>432289</xdr:rowOff>
    </xdr:to>
    <xdr:sp macro="" textlink="">
      <xdr:nvSpPr>
        <xdr:cNvPr id="18" name="วงเล็บปีกกาขวา 17"/>
        <xdr:cNvSpPr/>
      </xdr:nvSpPr>
      <xdr:spPr>
        <a:xfrm>
          <a:off x="3524982" y="57334640"/>
          <a:ext cx="69227" cy="3305174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187</xdr:row>
      <xdr:rowOff>7327</xdr:rowOff>
    </xdr:from>
    <xdr:to>
      <xdr:col>3</xdr:col>
      <xdr:colOff>95250</xdr:colOff>
      <xdr:row>193</xdr:row>
      <xdr:rowOff>0</xdr:rowOff>
    </xdr:to>
    <xdr:sp macro="" textlink="">
      <xdr:nvSpPr>
        <xdr:cNvPr id="19" name="วงเล็บปีกกาขวา 18"/>
        <xdr:cNvSpPr/>
      </xdr:nvSpPr>
      <xdr:spPr>
        <a:xfrm>
          <a:off x="3495675" y="61310227"/>
          <a:ext cx="95250" cy="2183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195</xdr:row>
      <xdr:rowOff>14654</xdr:rowOff>
    </xdr:from>
    <xdr:to>
      <xdr:col>3</xdr:col>
      <xdr:colOff>87923</xdr:colOff>
      <xdr:row>196</xdr:row>
      <xdr:rowOff>212481</xdr:rowOff>
    </xdr:to>
    <xdr:sp macro="" textlink="">
      <xdr:nvSpPr>
        <xdr:cNvPr id="20" name="วงเล็บปีกกาขวา 19"/>
        <xdr:cNvSpPr/>
      </xdr:nvSpPr>
      <xdr:spPr>
        <a:xfrm>
          <a:off x="3495675" y="64165529"/>
          <a:ext cx="87923" cy="63597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208</xdr:row>
      <xdr:rowOff>0</xdr:rowOff>
    </xdr:from>
    <xdr:to>
      <xdr:col>3</xdr:col>
      <xdr:colOff>87923</xdr:colOff>
      <xdr:row>209</xdr:row>
      <xdr:rowOff>212481</xdr:rowOff>
    </xdr:to>
    <xdr:sp macro="" textlink="">
      <xdr:nvSpPr>
        <xdr:cNvPr id="21" name="วงเล็บปีกกาขวา 20"/>
        <xdr:cNvSpPr/>
      </xdr:nvSpPr>
      <xdr:spPr>
        <a:xfrm>
          <a:off x="3503002" y="69027675"/>
          <a:ext cx="80596" cy="869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19707</xdr:colOff>
      <xdr:row>199</xdr:row>
      <xdr:rowOff>9998</xdr:rowOff>
    </xdr:from>
    <xdr:to>
      <xdr:col>3</xdr:col>
      <xdr:colOff>105103</xdr:colOff>
      <xdr:row>205</xdr:row>
      <xdr:rowOff>434924</xdr:rowOff>
    </xdr:to>
    <xdr:sp macro="" textlink="">
      <xdr:nvSpPr>
        <xdr:cNvPr id="22" name="วงเล็บปีกกาขวา 21"/>
        <xdr:cNvSpPr/>
      </xdr:nvSpPr>
      <xdr:spPr>
        <a:xfrm>
          <a:off x="3515382" y="65475323"/>
          <a:ext cx="85396" cy="26728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4</xdr:col>
      <xdr:colOff>476250</xdr:colOff>
      <xdr:row>105</xdr:row>
      <xdr:rowOff>0</xdr:rowOff>
    </xdr:from>
    <xdr:to>
      <xdr:col>5</xdr:col>
      <xdr:colOff>132522</xdr:colOff>
      <xdr:row>111</xdr:row>
      <xdr:rowOff>430696</xdr:rowOff>
    </xdr:to>
    <xdr:sp macro="" textlink="">
      <xdr:nvSpPr>
        <xdr:cNvPr id="23" name="วงเล็บปีกกาขวา 22"/>
        <xdr:cNvSpPr/>
      </xdr:nvSpPr>
      <xdr:spPr>
        <a:xfrm>
          <a:off x="4514850" y="33594675"/>
          <a:ext cx="142047" cy="26595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6570</xdr:colOff>
      <xdr:row>83</xdr:row>
      <xdr:rowOff>6568</xdr:rowOff>
    </xdr:from>
    <xdr:to>
      <xdr:col>13</xdr:col>
      <xdr:colOff>59122</xdr:colOff>
      <xdr:row>85</xdr:row>
      <xdr:rowOff>197068</xdr:rowOff>
    </xdr:to>
    <xdr:sp macro="" textlink="">
      <xdr:nvSpPr>
        <xdr:cNvPr id="25" name="วงเล็บปีกกาขวา 24"/>
        <xdr:cNvSpPr/>
      </xdr:nvSpPr>
      <xdr:spPr>
        <a:xfrm>
          <a:off x="8264745" y="26886118"/>
          <a:ext cx="52552" cy="885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85</xdr:row>
      <xdr:rowOff>216775</xdr:rowOff>
    </xdr:from>
    <xdr:to>
      <xdr:col>13</xdr:col>
      <xdr:colOff>65690</xdr:colOff>
      <xdr:row>88</xdr:row>
      <xdr:rowOff>210207</xdr:rowOff>
    </xdr:to>
    <xdr:sp macro="" textlink="">
      <xdr:nvSpPr>
        <xdr:cNvPr id="26" name="วงเล็บปีกกาขวา 25"/>
        <xdr:cNvSpPr/>
      </xdr:nvSpPr>
      <xdr:spPr>
        <a:xfrm>
          <a:off x="8258175" y="27791650"/>
          <a:ext cx="65690" cy="8887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89</xdr:row>
      <xdr:rowOff>13138</xdr:rowOff>
    </xdr:from>
    <xdr:to>
      <xdr:col>13</xdr:col>
      <xdr:colOff>65690</xdr:colOff>
      <xdr:row>91</xdr:row>
      <xdr:rowOff>203638</xdr:rowOff>
    </xdr:to>
    <xdr:sp macro="" textlink="">
      <xdr:nvSpPr>
        <xdr:cNvPr id="27" name="วงเล็บปีกกาขวา 26"/>
        <xdr:cNvSpPr/>
      </xdr:nvSpPr>
      <xdr:spPr>
        <a:xfrm>
          <a:off x="8264744" y="28702438"/>
          <a:ext cx="59121" cy="904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92</xdr:row>
      <xdr:rowOff>6569</xdr:rowOff>
    </xdr:from>
    <xdr:to>
      <xdr:col>13</xdr:col>
      <xdr:colOff>72259</xdr:colOff>
      <xdr:row>94</xdr:row>
      <xdr:rowOff>210207</xdr:rowOff>
    </xdr:to>
    <xdr:sp macro="" textlink="">
      <xdr:nvSpPr>
        <xdr:cNvPr id="28" name="วงเล็บปีกกาขวา 27"/>
        <xdr:cNvSpPr/>
      </xdr:nvSpPr>
      <xdr:spPr>
        <a:xfrm>
          <a:off x="8264744" y="29629319"/>
          <a:ext cx="65690" cy="8989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9524</xdr:colOff>
      <xdr:row>31</xdr:row>
      <xdr:rowOff>430695</xdr:rowOff>
    </xdr:from>
    <xdr:to>
      <xdr:col>13</xdr:col>
      <xdr:colOff>107673</xdr:colOff>
      <xdr:row>34</xdr:row>
      <xdr:rowOff>238124</xdr:rowOff>
    </xdr:to>
    <xdr:sp macro="" textlink="">
      <xdr:nvSpPr>
        <xdr:cNvPr id="29" name="วงเล็บปีกกาขวา 28"/>
        <xdr:cNvSpPr/>
      </xdr:nvSpPr>
      <xdr:spPr>
        <a:xfrm>
          <a:off x="8292133" y="10734260"/>
          <a:ext cx="98149" cy="75992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35</xdr:row>
      <xdr:rowOff>19050</xdr:rowOff>
    </xdr:from>
    <xdr:to>
      <xdr:col>13</xdr:col>
      <xdr:colOff>76200</xdr:colOff>
      <xdr:row>37</xdr:row>
      <xdr:rowOff>295275</xdr:rowOff>
    </xdr:to>
    <xdr:sp macro="" textlink="">
      <xdr:nvSpPr>
        <xdr:cNvPr id="30" name="วงเล็บปีกกาขวา 29"/>
        <xdr:cNvSpPr/>
      </xdr:nvSpPr>
      <xdr:spPr>
        <a:xfrm>
          <a:off x="8267700" y="11553825"/>
          <a:ext cx="66675" cy="1114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38</xdr:row>
      <xdr:rowOff>19050</xdr:rowOff>
    </xdr:from>
    <xdr:to>
      <xdr:col>13</xdr:col>
      <xdr:colOff>65943</xdr:colOff>
      <xdr:row>40</xdr:row>
      <xdr:rowOff>432288</xdr:rowOff>
    </xdr:to>
    <xdr:sp macro="" textlink="">
      <xdr:nvSpPr>
        <xdr:cNvPr id="31" name="วงเล็บปีกกาขวา 30"/>
        <xdr:cNvSpPr/>
      </xdr:nvSpPr>
      <xdr:spPr>
        <a:xfrm>
          <a:off x="8258175" y="12687300"/>
          <a:ext cx="65943" cy="9752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19050</xdr:colOff>
      <xdr:row>41</xdr:row>
      <xdr:rowOff>9525</xdr:rowOff>
    </xdr:from>
    <xdr:to>
      <xdr:col>13</xdr:col>
      <xdr:colOff>66675</xdr:colOff>
      <xdr:row>44</xdr:row>
      <xdr:rowOff>0</xdr:rowOff>
    </xdr:to>
    <xdr:sp macro="" textlink="">
      <xdr:nvSpPr>
        <xdr:cNvPr id="32" name="วงเล็บปีกกาขวา 31"/>
        <xdr:cNvSpPr/>
      </xdr:nvSpPr>
      <xdr:spPr>
        <a:xfrm>
          <a:off x="8277225" y="13677900"/>
          <a:ext cx="47625" cy="1095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47</xdr:row>
      <xdr:rowOff>9525</xdr:rowOff>
    </xdr:from>
    <xdr:to>
      <xdr:col>13</xdr:col>
      <xdr:colOff>95250</xdr:colOff>
      <xdr:row>49</xdr:row>
      <xdr:rowOff>200025</xdr:rowOff>
    </xdr:to>
    <xdr:sp macro="" textlink="">
      <xdr:nvSpPr>
        <xdr:cNvPr id="33" name="วงเล็บปีกกาขวา 32"/>
        <xdr:cNvSpPr/>
      </xdr:nvSpPr>
      <xdr:spPr>
        <a:xfrm>
          <a:off x="8267700" y="15430500"/>
          <a:ext cx="85725" cy="1047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50</xdr:row>
      <xdr:rowOff>9525</xdr:rowOff>
    </xdr:from>
    <xdr:to>
      <xdr:col>13</xdr:col>
      <xdr:colOff>104775</xdr:colOff>
      <xdr:row>53</xdr:row>
      <xdr:rowOff>0</xdr:rowOff>
    </xdr:to>
    <xdr:sp macro="" textlink="">
      <xdr:nvSpPr>
        <xdr:cNvPr id="34" name="วงเล็บปีกกาขวา 33"/>
        <xdr:cNvSpPr/>
      </xdr:nvSpPr>
      <xdr:spPr>
        <a:xfrm>
          <a:off x="8258175" y="16506825"/>
          <a:ext cx="104775" cy="1304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56</xdr:row>
      <xdr:rowOff>9525</xdr:rowOff>
    </xdr:from>
    <xdr:to>
      <xdr:col>13</xdr:col>
      <xdr:colOff>104775</xdr:colOff>
      <xdr:row>59</xdr:row>
      <xdr:rowOff>0</xdr:rowOff>
    </xdr:to>
    <xdr:sp macro="" textlink="">
      <xdr:nvSpPr>
        <xdr:cNvPr id="36" name="วงเล็บปีกกาขวา 35"/>
        <xdr:cNvSpPr/>
      </xdr:nvSpPr>
      <xdr:spPr>
        <a:xfrm>
          <a:off x="8258175" y="19145250"/>
          <a:ext cx="104775" cy="933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170</xdr:row>
      <xdr:rowOff>14654</xdr:rowOff>
    </xdr:from>
    <xdr:to>
      <xdr:col>13</xdr:col>
      <xdr:colOff>95250</xdr:colOff>
      <xdr:row>172</xdr:row>
      <xdr:rowOff>212480</xdr:rowOff>
    </xdr:to>
    <xdr:sp macro="" textlink="">
      <xdr:nvSpPr>
        <xdr:cNvPr id="39" name="วงเล็บปีกกาขวา 38"/>
        <xdr:cNvSpPr/>
      </xdr:nvSpPr>
      <xdr:spPr>
        <a:xfrm>
          <a:off x="8258175" y="54945329"/>
          <a:ext cx="95250" cy="63597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152</xdr:row>
      <xdr:rowOff>0</xdr:rowOff>
    </xdr:from>
    <xdr:to>
      <xdr:col>13</xdr:col>
      <xdr:colOff>95250</xdr:colOff>
      <xdr:row>156</xdr:row>
      <xdr:rowOff>0</xdr:rowOff>
    </xdr:to>
    <xdr:sp macro="" textlink="">
      <xdr:nvSpPr>
        <xdr:cNvPr id="41" name="วงเล็บปีกกาขวา 40"/>
        <xdr:cNvSpPr/>
      </xdr:nvSpPr>
      <xdr:spPr>
        <a:xfrm>
          <a:off x="8265502" y="50577750"/>
          <a:ext cx="87923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13138</xdr:colOff>
      <xdr:row>65</xdr:row>
      <xdr:rowOff>6569</xdr:rowOff>
    </xdr:from>
    <xdr:to>
      <xdr:col>13</xdr:col>
      <xdr:colOff>104775</xdr:colOff>
      <xdr:row>68</xdr:row>
      <xdr:rowOff>3107</xdr:rowOff>
    </xdr:to>
    <xdr:sp macro="" textlink="">
      <xdr:nvSpPr>
        <xdr:cNvPr id="42" name="วงเล็บปีกกาขวา 41"/>
        <xdr:cNvSpPr/>
      </xdr:nvSpPr>
      <xdr:spPr>
        <a:xfrm>
          <a:off x="8408276" y="21533069"/>
          <a:ext cx="91637" cy="7388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65</xdr:row>
      <xdr:rowOff>9525</xdr:rowOff>
    </xdr:from>
    <xdr:to>
      <xdr:col>13</xdr:col>
      <xdr:colOff>104775</xdr:colOff>
      <xdr:row>68</xdr:row>
      <xdr:rowOff>0</xdr:rowOff>
    </xdr:to>
    <xdr:sp macro="" textlink="">
      <xdr:nvSpPr>
        <xdr:cNvPr id="43" name="วงเล็บปีกกาขวา 42"/>
        <xdr:cNvSpPr/>
      </xdr:nvSpPr>
      <xdr:spPr>
        <a:xfrm>
          <a:off x="8258175" y="21717000"/>
          <a:ext cx="104775" cy="7334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76200</xdr:colOff>
      <xdr:row>46</xdr:row>
      <xdr:rowOff>200025</xdr:rowOff>
    </xdr:to>
    <xdr:sp macro="" textlink="">
      <xdr:nvSpPr>
        <xdr:cNvPr id="44" name="วงเล็บปีกกาขวา 43"/>
        <xdr:cNvSpPr/>
      </xdr:nvSpPr>
      <xdr:spPr>
        <a:xfrm>
          <a:off x="8258175" y="14773275"/>
          <a:ext cx="76200" cy="628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152400</xdr:colOff>
      <xdr:row>18</xdr:row>
      <xdr:rowOff>0</xdr:rowOff>
    </xdr:to>
    <xdr:sp macro="" textlink="">
      <xdr:nvSpPr>
        <xdr:cNvPr id="45" name="วงเล็บปีกกาขวา 44"/>
        <xdr:cNvSpPr/>
      </xdr:nvSpPr>
      <xdr:spPr>
        <a:xfrm>
          <a:off x="8258175" y="6105525"/>
          <a:ext cx="1524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104775</xdr:colOff>
      <xdr:row>62</xdr:row>
      <xdr:rowOff>0</xdr:rowOff>
    </xdr:to>
    <xdr:sp macro="" textlink="">
      <xdr:nvSpPr>
        <xdr:cNvPr id="47" name="วงเล็บปีกกาขวา 46"/>
        <xdr:cNvSpPr/>
      </xdr:nvSpPr>
      <xdr:spPr>
        <a:xfrm>
          <a:off x="8330712" y="18912987"/>
          <a:ext cx="104775" cy="9356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12</xdr:col>
      <xdr:colOff>455543</xdr:colOff>
      <xdr:row>18</xdr:row>
      <xdr:rowOff>256761</xdr:rowOff>
    </xdr:from>
    <xdr:to>
      <xdr:col>13</xdr:col>
      <xdr:colOff>115956</xdr:colOff>
      <xdr:row>22</xdr:row>
      <xdr:rowOff>0</xdr:rowOff>
    </xdr:to>
    <xdr:sp macro="" textlink="">
      <xdr:nvSpPr>
        <xdr:cNvPr id="48" name="วงเล็บปีกกาขวา 47"/>
        <xdr:cNvSpPr/>
      </xdr:nvSpPr>
      <xdr:spPr>
        <a:xfrm>
          <a:off x="8332304" y="7214152"/>
          <a:ext cx="124239" cy="8034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8283</xdr:colOff>
      <xdr:row>23</xdr:row>
      <xdr:rowOff>8283</xdr:rowOff>
    </xdr:from>
    <xdr:to>
      <xdr:col>13</xdr:col>
      <xdr:colOff>74543</xdr:colOff>
      <xdr:row>25</xdr:row>
      <xdr:rowOff>281608</xdr:rowOff>
    </xdr:to>
    <xdr:sp macro="" textlink="">
      <xdr:nvSpPr>
        <xdr:cNvPr id="49" name="วงเล็บปีกกาขวา 48"/>
        <xdr:cNvSpPr/>
      </xdr:nvSpPr>
      <xdr:spPr>
        <a:xfrm>
          <a:off x="8348870" y="8241196"/>
          <a:ext cx="66260" cy="85310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99391</xdr:colOff>
      <xdr:row>29</xdr:row>
      <xdr:rowOff>248478</xdr:rowOff>
    </xdr:to>
    <xdr:sp macro="" textlink="">
      <xdr:nvSpPr>
        <xdr:cNvPr id="50" name="วงเล็บปีกกาขวา 49"/>
        <xdr:cNvSpPr/>
      </xdr:nvSpPr>
      <xdr:spPr>
        <a:xfrm>
          <a:off x="8340587" y="9317935"/>
          <a:ext cx="99391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12</xdr:row>
      <xdr:rowOff>41413</xdr:rowOff>
    </xdr:from>
    <xdr:to>
      <xdr:col>2</xdr:col>
      <xdr:colOff>99391</xdr:colOff>
      <xdr:row>12</xdr:row>
      <xdr:rowOff>405848</xdr:rowOff>
    </xdr:to>
    <xdr:sp macro="" textlink="">
      <xdr:nvSpPr>
        <xdr:cNvPr id="2" name="วงเล็บปีกกาขวา 1"/>
        <xdr:cNvSpPr/>
      </xdr:nvSpPr>
      <xdr:spPr>
        <a:xfrm>
          <a:off x="2992920" y="3622813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7</xdr:row>
      <xdr:rowOff>16565</xdr:rowOff>
    </xdr:from>
    <xdr:to>
      <xdr:col>2</xdr:col>
      <xdr:colOff>99391</xdr:colOff>
      <xdr:row>7</xdr:row>
      <xdr:rowOff>257175</xdr:rowOff>
    </xdr:to>
    <xdr:sp macro="" textlink="">
      <xdr:nvSpPr>
        <xdr:cNvPr id="3" name="วงเล็บปีกกาขวา 2"/>
        <xdr:cNvSpPr/>
      </xdr:nvSpPr>
      <xdr:spPr>
        <a:xfrm>
          <a:off x="2992920" y="230256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8</xdr:row>
      <xdr:rowOff>16565</xdr:rowOff>
    </xdr:from>
    <xdr:to>
      <xdr:col>2</xdr:col>
      <xdr:colOff>99391</xdr:colOff>
      <xdr:row>8</xdr:row>
      <xdr:rowOff>257175</xdr:rowOff>
    </xdr:to>
    <xdr:sp macro="" textlink="">
      <xdr:nvSpPr>
        <xdr:cNvPr id="4" name="วงเล็บปีกกาขวา 3"/>
        <xdr:cNvSpPr/>
      </xdr:nvSpPr>
      <xdr:spPr>
        <a:xfrm>
          <a:off x="2992920" y="258831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10</xdr:row>
      <xdr:rowOff>16565</xdr:rowOff>
    </xdr:from>
    <xdr:to>
      <xdr:col>2</xdr:col>
      <xdr:colOff>99391</xdr:colOff>
      <xdr:row>10</xdr:row>
      <xdr:rowOff>257175</xdr:rowOff>
    </xdr:to>
    <xdr:sp macro="" textlink="">
      <xdr:nvSpPr>
        <xdr:cNvPr id="5" name="วงเล็บปีกกาขวา 4"/>
        <xdr:cNvSpPr/>
      </xdr:nvSpPr>
      <xdr:spPr>
        <a:xfrm>
          <a:off x="2992920" y="3093140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24848</xdr:colOff>
      <xdr:row>33</xdr:row>
      <xdr:rowOff>16564</xdr:rowOff>
    </xdr:from>
    <xdr:to>
      <xdr:col>2</xdr:col>
      <xdr:colOff>99391</xdr:colOff>
      <xdr:row>33</xdr:row>
      <xdr:rowOff>430695</xdr:rowOff>
    </xdr:to>
    <xdr:sp macro="" textlink="">
      <xdr:nvSpPr>
        <xdr:cNvPr id="6" name="วงเล็บปีกกาขวา 5"/>
        <xdr:cNvSpPr/>
      </xdr:nvSpPr>
      <xdr:spPr>
        <a:xfrm>
          <a:off x="2968073" y="13313464"/>
          <a:ext cx="74543" cy="4141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14</xdr:row>
      <xdr:rowOff>41413</xdr:rowOff>
    </xdr:from>
    <xdr:to>
      <xdr:col>2</xdr:col>
      <xdr:colOff>99391</xdr:colOff>
      <xdr:row>14</xdr:row>
      <xdr:rowOff>405848</xdr:rowOff>
    </xdr:to>
    <xdr:sp macro="" textlink="">
      <xdr:nvSpPr>
        <xdr:cNvPr id="7" name="วงเล็บปีกกาขวา 6"/>
        <xdr:cNvSpPr/>
      </xdr:nvSpPr>
      <xdr:spPr>
        <a:xfrm>
          <a:off x="2992920" y="4280038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13</xdr:col>
      <xdr:colOff>117231</xdr:colOff>
      <xdr:row>25</xdr:row>
      <xdr:rowOff>214678</xdr:rowOff>
    </xdr:to>
    <xdr:sp macro="" textlink="">
      <xdr:nvSpPr>
        <xdr:cNvPr id="8" name="วงเล็บปีกกาขวา 7"/>
        <xdr:cNvSpPr/>
      </xdr:nvSpPr>
      <xdr:spPr>
        <a:xfrm>
          <a:off x="7981950" y="8267700"/>
          <a:ext cx="117231" cy="108145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12</xdr:col>
      <xdr:colOff>417636</xdr:colOff>
      <xdr:row>4</xdr:row>
      <xdr:rowOff>7326</xdr:rowOff>
    </xdr:from>
    <xdr:to>
      <xdr:col>13</xdr:col>
      <xdr:colOff>117231</xdr:colOff>
      <xdr:row>6</xdr:row>
      <xdr:rowOff>205154</xdr:rowOff>
    </xdr:to>
    <xdr:sp macro="" textlink="">
      <xdr:nvSpPr>
        <xdr:cNvPr id="9" name="วงเล็บปีกกาขวา 8"/>
        <xdr:cNvSpPr/>
      </xdr:nvSpPr>
      <xdr:spPr>
        <a:xfrm>
          <a:off x="7970961" y="1197951"/>
          <a:ext cx="128220" cy="107412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37</xdr:row>
      <xdr:rowOff>21981</xdr:rowOff>
    </xdr:from>
    <xdr:to>
      <xdr:col>13</xdr:col>
      <xdr:colOff>131885</xdr:colOff>
      <xdr:row>39</xdr:row>
      <xdr:rowOff>402981</xdr:rowOff>
    </xdr:to>
    <xdr:sp macro="" textlink="">
      <xdr:nvSpPr>
        <xdr:cNvPr id="12" name="วงเล็บปีกกาขวา 11"/>
        <xdr:cNvSpPr/>
      </xdr:nvSpPr>
      <xdr:spPr>
        <a:xfrm>
          <a:off x="7989277" y="15947781"/>
          <a:ext cx="124558" cy="10382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</xdr:colOff>
      <xdr:row>34</xdr:row>
      <xdr:rowOff>8283</xdr:rowOff>
    </xdr:from>
    <xdr:to>
      <xdr:col>13</xdr:col>
      <xdr:colOff>107675</xdr:colOff>
      <xdr:row>36</xdr:row>
      <xdr:rowOff>646043</xdr:rowOff>
    </xdr:to>
    <xdr:sp macro="" textlink="">
      <xdr:nvSpPr>
        <xdr:cNvPr id="13" name="วงเล็บปีกกาขวา 12"/>
        <xdr:cNvSpPr/>
      </xdr:nvSpPr>
      <xdr:spPr>
        <a:xfrm>
          <a:off x="8009284" y="13716000"/>
          <a:ext cx="107674" cy="21700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152400</xdr:colOff>
      <xdr:row>42</xdr:row>
      <xdr:rowOff>1047750</xdr:rowOff>
    </xdr:to>
    <xdr:sp macro="" textlink="">
      <xdr:nvSpPr>
        <xdr:cNvPr id="14" name="วงเล็บปีกกาขวา 13"/>
        <xdr:cNvSpPr/>
      </xdr:nvSpPr>
      <xdr:spPr>
        <a:xfrm>
          <a:off x="8001000" y="17021175"/>
          <a:ext cx="152400" cy="2581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146538</xdr:colOff>
      <xdr:row>13</xdr:row>
      <xdr:rowOff>835269</xdr:rowOff>
    </xdr:to>
    <xdr:sp macro="" textlink="">
      <xdr:nvSpPr>
        <xdr:cNvPr id="2" name="วงเล็บปีกกาขวา 1"/>
        <xdr:cNvSpPr/>
      </xdr:nvSpPr>
      <xdr:spPr>
        <a:xfrm>
          <a:off x="3495675" y="3390900"/>
          <a:ext cx="146538" cy="219734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</xdr:row>
      <xdr:rowOff>439615</xdr:rowOff>
    </xdr:from>
    <xdr:to>
      <xdr:col>3</xdr:col>
      <xdr:colOff>124558</xdr:colOff>
      <xdr:row>8</xdr:row>
      <xdr:rowOff>307731</xdr:rowOff>
    </xdr:to>
    <xdr:sp macro="" textlink="">
      <xdr:nvSpPr>
        <xdr:cNvPr id="3" name="วงเล็บปีกกาขวา 2"/>
        <xdr:cNvSpPr/>
      </xdr:nvSpPr>
      <xdr:spPr>
        <a:xfrm>
          <a:off x="3495675" y="1363540"/>
          <a:ext cx="124558" cy="134449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747347</xdr:colOff>
      <xdr:row>24</xdr:row>
      <xdr:rowOff>0</xdr:rowOff>
    </xdr:from>
    <xdr:to>
      <xdr:col>3</xdr:col>
      <xdr:colOff>124558</xdr:colOff>
      <xdr:row>25</xdr:row>
      <xdr:rowOff>278423</xdr:rowOff>
    </xdr:to>
    <xdr:sp macro="" textlink="">
      <xdr:nvSpPr>
        <xdr:cNvPr id="5" name="วงเล็บปีกกาขวา 4"/>
        <xdr:cNvSpPr/>
      </xdr:nvSpPr>
      <xdr:spPr>
        <a:xfrm>
          <a:off x="3500072" y="8296275"/>
          <a:ext cx="120161" cy="56417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7326</xdr:colOff>
      <xdr:row>28</xdr:row>
      <xdr:rowOff>14654</xdr:rowOff>
    </xdr:from>
    <xdr:to>
      <xdr:col>3</xdr:col>
      <xdr:colOff>87923</xdr:colOff>
      <xdr:row>30</xdr:row>
      <xdr:rowOff>7328</xdr:rowOff>
    </xdr:to>
    <xdr:sp macro="" textlink="">
      <xdr:nvSpPr>
        <xdr:cNvPr id="6" name="วงเล็บปีกกาขวา 5"/>
        <xdr:cNvSpPr/>
      </xdr:nvSpPr>
      <xdr:spPr>
        <a:xfrm>
          <a:off x="3503001" y="9358679"/>
          <a:ext cx="80597" cy="50702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100</xdr:row>
      <xdr:rowOff>7327</xdr:rowOff>
    </xdr:from>
    <xdr:to>
      <xdr:col>13</xdr:col>
      <xdr:colOff>124557</xdr:colOff>
      <xdr:row>101</xdr:row>
      <xdr:rowOff>256443</xdr:rowOff>
    </xdr:to>
    <xdr:sp macro="" textlink="">
      <xdr:nvSpPr>
        <xdr:cNvPr id="7" name="วงเล็บปีกกาขวา 6"/>
        <xdr:cNvSpPr/>
      </xdr:nvSpPr>
      <xdr:spPr>
        <a:xfrm>
          <a:off x="8115300" y="30896902"/>
          <a:ext cx="124557" cy="5253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103</xdr:row>
      <xdr:rowOff>14654</xdr:rowOff>
    </xdr:from>
    <xdr:to>
      <xdr:col>3</xdr:col>
      <xdr:colOff>109904</xdr:colOff>
      <xdr:row>103</xdr:row>
      <xdr:rowOff>652096</xdr:rowOff>
    </xdr:to>
    <xdr:sp macro="" textlink="">
      <xdr:nvSpPr>
        <xdr:cNvPr id="8" name="วงเล็บปีกกาขวา 7"/>
        <xdr:cNvSpPr/>
      </xdr:nvSpPr>
      <xdr:spPr>
        <a:xfrm>
          <a:off x="3503002" y="31666229"/>
          <a:ext cx="102577" cy="4278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114</xdr:row>
      <xdr:rowOff>7326</xdr:rowOff>
    </xdr:from>
    <xdr:to>
      <xdr:col>13</xdr:col>
      <xdr:colOff>117230</xdr:colOff>
      <xdr:row>117</xdr:row>
      <xdr:rowOff>432288</xdr:rowOff>
    </xdr:to>
    <xdr:sp macro="" textlink="">
      <xdr:nvSpPr>
        <xdr:cNvPr id="9" name="วงเล็บปีกกาขวา 8"/>
        <xdr:cNvSpPr/>
      </xdr:nvSpPr>
      <xdr:spPr>
        <a:xfrm>
          <a:off x="8122627" y="35973726"/>
          <a:ext cx="109903" cy="131078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119</xdr:row>
      <xdr:rowOff>432289</xdr:rowOff>
    </xdr:from>
    <xdr:to>
      <xdr:col>13</xdr:col>
      <xdr:colOff>124557</xdr:colOff>
      <xdr:row>123</xdr:row>
      <xdr:rowOff>432288</xdr:rowOff>
    </xdr:to>
    <xdr:sp macro="" textlink="">
      <xdr:nvSpPr>
        <xdr:cNvPr id="10" name="วงเล็บปีกกาขวา 9"/>
        <xdr:cNvSpPr/>
      </xdr:nvSpPr>
      <xdr:spPr>
        <a:xfrm>
          <a:off x="8115300" y="38370364"/>
          <a:ext cx="124557" cy="135254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126</xdr:row>
      <xdr:rowOff>0</xdr:rowOff>
    </xdr:from>
    <xdr:to>
      <xdr:col>13</xdr:col>
      <xdr:colOff>95250</xdr:colOff>
      <xdr:row>130</xdr:row>
      <xdr:rowOff>0</xdr:rowOff>
    </xdr:to>
    <xdr:sp macro="" textlink="">
      <xdr:nvSpPr>
        <xdr:cNvPr id="11" name="วงเล็บปีกกาขวา 10"/>
        <xdr:cNvSpPr/>
      </xdr:nvSpPr>
      <xdr:spPr>
        <a:xfrm>
          <a:off x="8115300" y="40433625"/>
          <a:ext cx="95250" cy="13620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132</xdr:row>
      <xdr:rowOff>14654</xdr:rowOff>
    </xdr:from>
    <xdr:to>
      <xdr:col>13</xdr:col>
      <xdr:colOff>117230</xdr:colOff>
      <xdr:row>136</xdr:row>
      <xdr:rowOff>0</xdr:rowOff>
    </xdr:to>
    <xdr:sp macro="" textlink="">
      <xdr:nvSpPr>
        <xdr:cNvPr id="12" name="วงเล็บปีกกาขวา 11"/>
        <xdr:cNvSpPr/>
      </xdr:nvSpPr>
      <xdr:spPr>
        <a:xfrm>
          <a:off x="8115300" y="42467579"/>
          <a:ext cx="117230" cy="129979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21981</xdr:colOff>
      <xdr:row>138</xdr:row>
      <xdr:rowOff>7327</xdr:rowOff>
    </xdr:from>
    <xdr:to>
      <xdr:col>3</xdr:col>
      <xdr:colOff>124558</xdr:colOff>
      <xdr:row>141</xdr:row>
      <xdr:rowOff>652096</xdr:rowOff>
    </xdr:to>
    <xdr:sp macro="" textlink="">
      <xdr:nvSpPr>
        <xdr:cNvPr id="13" name="วงเล็บปีกกาขวา 12"/>
        <xdr:cNvSpPr/>
      </xdr:nvSpPr>
      <xdr:spPr>
        <a:xfrm>
          <a:off x="3517656" y="44651002"/>
          <a:ext cx="102577" cy="24354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144</xdr:row>
      <xdr:rowOff>0</xdr:rowOff>
    </xdr:from>
    <xdr:to>
      <xdr:col>13</xdr:col>
      <xdr:colOff>102577</xdr:colOff>
      <xdr:row>146</xdr:row>
      <xdr:rowOff>0</xdr:rowOff>
    </xdr:to>
    <xdr:sp macro="" textlink="">
      <xdr:nvSpPr>
        <xdr:cNvPr id="14" name="วงเล็บปีกกาขวา 13"/>
        <xdr:cNvSpPr/>
      </xdr:nvSpPr>
      <xdr:spPr>
        <a:xfrm>
          <a:off x="8122627" y="47815500"/>
          <a:ext cx="95250" cy="552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147</xdr:row>
      <xdr:rowOff>28575</xdr:rowOff>
    </xdr:from>
    <xdr:to>
      <xdr:col>13</xdr:col>
      <xdr:colOff>73269</xdr:colOff>
      <xdr:row>149</xdr:row>
      <xdr:rowOff>432288</xdr:rowOff>
    </xdr:to>
    <xdr:sp macro="" textlink="">
      <xdr:nvSpPr>
        <xdr:cNvPr id="15" name="วงเล็บปีกกาขวา 14"/>
        <xdr:cNvSpPr/>
      </xdr:nvSpPr>
      <xdr:spPr>
        <a:xfrm>
          <a:off x="8267700" y="48548925"/>
          <a:ext cx="63744" cy="11466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158</xdr:row>
      <xdr:rowOff>5382</xdr:rowOff>
    </xdr:from>
    <xdr:to>
      <xdr:col>13</xdr:col>
      <xdr:colOff>105103</xdr:colOff>
      <xdr:row>162</xdr:row>
      <xdr:rowOff>212481</xdr:rowOff>
    </xdr:to>
    <xdr:sp macro="" textlink="">
      <xdr:nvSpPr>
        <xdr:cNvPr id="17" name="วงเล็บปีกกาขวา 16"/>
        <xdr:cNvSpPr/>
      </xdr:nvSpPr>
      <xdr:spPr>
        <a:xfrm>
          <a:off x="8122627" y="51945207"/>
          <a:ext cx="97776" cy="115959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165</xdr:row>
      <xdr:rowOff>7327</xdr:rowOff>
    </xdr:from>
    <xdr:to>
      <xdr:col>13</xdr:col>
      <xdr:colOff>102577</xdr:colOff>
      <xdr:row>168</xdr:row>
      <xdr:rowOff>205154</xdr:rowOff>
    </xdr:to>
    <xdr:sp macro="" textlink="">
      <xdr:nvSpPr>
        <xdr:cNvPr id="18" name="วงเล็บปีกกาขวา 17"/>
        <xdr:cNvSpPr/>
      </xdr:nvSpPr>
      <xdr:spPr>
        <a:xfrm>
          <a:off x="8122627" y="53633077"/>
          <a:ext cx="95250" cy="112175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175</xdr:row>
      <xdr:rowOff>7327</xdr:rowOff>
    </xdr:from>
    <xdr:to>
      <xdr:col>3</xdr:col>
      <xdr:colOff>72258</xdr:colOff>
      <xdr:row>176</xdr:row>
      <xdr:rowOff>212481</xdr:rowOff>
    </xdr:to>
    <xdr:sp macro="" textlink="">
      <xdr:nvSpPr>
        <xdr:cNvPr id="20" name="วงเล็บปีกกาขวา 19"/>
        <xdr:cNvSpPr/>
      </xdr:nvSpPr>
      <xdr:spPr>
        <a:xfrm>
          <a:off x="3503002" y="56547727"/>
          <a:ext cx="64931" cy="6433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29307</xdr:colOff>
      <xdr:row>178</xdr:row>
      <xdr:rowOff>432290</xdr:rowOff>
    </xdr:from>
    <xdr:to>
      <xdr:col>3</xdr:col>
      <xdr:colOff>98534</xdr:colOff>
      <xdr:row>184</xdr:row>
      <xdr:rowOff>432289</xdr:rowOff>
    </xdr:to>
    <xdr:sp macro="" textlink="">
      <xdr:nvSpPr>
        <xdr:cNvPr id="21" name="วงเล็บปีกกาขวา 20"/>
        <xdr:cNvSpPr/>
      </xdr:nvSpPr>
      <xdr:spPr>
        <a:xfrm>
          <a:off x="3524982" y="57848990"/>
          <a:ext cx="69227" cy="3505199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187</xdr:row>
      <xdr:rowOff>7327</xdr:rowOff>
    </xdr:from>
    <xdr:to>
      <xdr:col>3</xdr:col>
      <xdr:colOff>95250</xdr:colOff>
      <xdr:row>193</xdr:row>
      <xdr:rowOff>0</xdr:rowOff>
    </xdr:to>
    <xdr:sp macro="" textlink="">
      <xdr:nvSpPr>
        <xdr:cNvPr id="22" name="วงเล็บปีกกาขวา 21"/>
        <xdr:cNvSpPr/>
      </xdr:nvSpPr>
      <xdr:spPr>
        <a:xfrm>
          <a:off x="3495675" y="62024602"/>
          <a:ext cx="95250" cy="2183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195</xdr:row>
      <xdr:rowOff>14654</xdr:rowOff>
    </xdr:from>
    <xdr:to>
      <xdr:col>3</xdr:col>
      <xdr:colOff>87923</xdr:colOff>
      <xdr:row>196</xdr:row>
      <xdr:rowOff>212481</xdr:rowOff>
    </xdr:to>
    <xdr:sp macro="" textlink="">
      <xdr:nvSpPr>
        <xdr:cNvPr id="23" name="วงเล็บปีกกาขวา 22"/>
        <xdr:cNvSpPr/>
      </xdr:nvSpPr>
      <xdr:spPr>
        <a:xfrm>
          <a:off x="3495675" y="64879904"/>
          <a:ext cx="87923" cy="63597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208</xdr:row>
      <xdr:rowOff>0</xdr:rowOff>
    </xdr:from>
    <xdr:to>
      <xdr:col>3</xdr:col>
      <xdr:colOff>87923</xdr:colOff>
      <xdr:row>209</xdr:row>
      <xdr:rowOff>212481</xdr:rowOff>
    </xdr:to>
    <xdr:sp macro="" textlink="">
      <xdr:nvSpPr>
        <xdr:cNvPr id="24" name="วงเล็บปีกกาขวา 23"/>
        <xdr:cNvSpPr/>
      </xdr:nvSpPr>
      <xdr:spPr>
        <a:xfrm>
          <a:off x="3503002" y="69742050"/>
          <a:ext cx="80596" cy="869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19707</xdr:colOff>
      <xdr:row>199</xdr:row>
      <xdr:rowOff>9998</xdr:rowOff>
    </xdr:from>
    <xdr:to>
      <xdr:col>3</xdr:col>
      <xdr:colOff>105103</xdr:colOff>
      <xdr:row>205</xdr:row>
      <xdr:rowOff>434924</xdr:rowOff>
    </xdr:to>
    <xdr:sp macro="" textlink="">
      <xdr:nvSpPr>
        <xdr:cNvPr id="25" name="วงเล็บปีกกาขวา 24"/>
        <xdr:cNvSpPr/>
      </xdr:nvSpPr>
      <xdr:spPr>
        <a:xfrm>
          <a:off x="3515382" y="66189698"/>
          <a:ext cx="85396" cy="26728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4</xdr:col>
      <xdr:colOff>476250</xdr:colOff>
      <xdr:row>105</xdr:row>
      <xdr:rowOff>0</xdr:rowOff>
    </xdr:from>
    <xdr:to>
      <xdr:col>5</xdr:col>
      <xdr:colOff>132522</xdr:colOff>
      <xdr:row>111</xdr:row>
      <xdr:rowOff>430696</xdr:rowOff>
    </xdr:to>
    <xdr:sp macro="" textlink="">
      <xdr:nvSpPr>
        <xdr:cNvPr id="26" name="วงเล็บปีกกาขวา 25"/>
        <xdr:cNvSpPr/>
      </xdr:nvSpPr>
      <xdr:spPr>
        <a:xfrm>
          <a:off x="4514850" y="32308800"/>
          <a:ext cx="142047" cy="30024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20</xdr:row>
      <xdr:rowOff>18533</xdr:rowOff>
    </xdr:from>
    <xdr:to>
      <xdr:col>3</xdr:col>
      <xdr:colOff>98436</xdr:colOff>
      <xdr:row>21</xdr:row>
      <xdr:rowOff>231444</xdr:rowOff>
    </xdr:to>
    <xdr:sp macro="" textlink="">
      <xdr:nvSpPr>
        <xdr:cNvPr id="27" name="วงเล็บปีกกาขวา 26"/>
        <xdr:cNvSpPr/>
      </xdr:nvSpPr>
      <xdr:spPr>
        <a:xfrm>
          <a:off x="3503002" y="7276583"/>
          <a:ext cx="91109" cy="4796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6570</xdr:colOff>
      <xdr:row>83</xdr:row>
      <xdr:rowOff>6568</xdr:rowOff>
    </xdr:from>
    <xdr:to>
      <xdr:col>13</xdr:col>
      <xdr:colOff>59122</xdr:colOff>
      <xdr:row>85</xdr:row>
      <xdr:rowOff>197068</xdr:rowOff>
    </xdr:to>
    <xdr:sp macro="" textlink="">
      <xdr:nvSpPr>
        <xdr:cNvPr id="29" name="วงเล็บปีกกาขวา 28"/>
        <xdr:cNvSpPr/>
      </xdr:nvSpPr>
      <xdr:spPr>
        <a:xfrm>
          <a:off x="8121870" y="23847643"/>
          <a:ext cx="52552" cy="885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85</xdr:row>
      <xdr:rowOff>216775</xdr:rowOff>
    </xdr:from>
    <xdr:to>
      <xdr:col>13</xdr:col>
      <xdr:colOff>65690</xdr:colOff>
      <xdr:row>88</xdr:row>
      <xdr:rowOff>210207</xdr:rowOff>
    </xdr:to>
    <xdr:sp macro="" textlink="">
      <xdr:nvSpPr>
        <xdr:cNvPr id="30" name="วงเล็บปีกกาขวา 29"/>
        <xdr:cNvSpPr/>
      </xdr:nvSpPr>
      <xdr:spPr>
        <a:xfrm>
          <a:off x="8115300" y="24753175"/>
          <a:ext cx="65690" cy="8887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89</xdr:row>
      <xdr:rowOff>13138</xdr:rowOff>
    </xdr:from>
    <xdr:to>
      <xdr:col>13</xdr:col>
      <xdr:colOff>65690</xdr:colOff>
      <xdr:row>91</xdr:row>
      <xdr:rowOff>203638</xdr:rowOff>
    </xdr:to>
    <xdr:sp macro="" textlink="">
      <xdr:nvSpPr>
        <xdr:cNvPr id="31" name="วงเล็บปีกกาขวา 30"/>
        <xdr:cNvSpPr/>
      </xdr:nvSpPr>
      <xdr:spPr>
        <a:xfrm>
          <a:off x="8121869" y="25663963"/>
          <a:ext cx="59121" cy="904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92</xdr:row>
      <xdr:rowOff>6569</xdr:rowOff>
    </xdr:from>
    <xdr:to>
      <xdr:col>13</xdr:col>
      <xdr:colOff>72259</xdr:colOff>
      <xdr:row>94</xdr:row>
      <xdr:rowOff>210207</xdr:rowOff>
    </xdr:to>
    <xdr:sp macro="" textlink="">
      <xdr:nvSpPr>
        <xdr:cNvPr id="32" name="วงเล็บปีกกาขวา 31"/>
        <xdr:cNvSpPr/>
      </xdr:nvSpPr>
      <xdr:spPr>
        <a:xfrm>
          <a:off x="8121869" y="26590844"/>
          <a:ext cx="65690" cy="8989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31</xdr:row>
      <xdr:rowOff>9525</xdr:rowOff>
    </xdr:from>
    <xdr:to>
      <xdr:col>13</xdr:col>
      <xdr:colOff>85725</xdr:colOff>
      <xdr:row>34</xdr:row>
      <xdr:rowOff>238125</xdr:rowOff>
    </xdr:to>
    <xdr:sp macro="" textlink="">
      <xdr:nvSpPr>
        <xdr:cNvPr id="36" name="วงเล็บปีกกาขวา 35"/>
        <xdr:cNvSpPr/>
      </xdr:nvSpPr>
      <xdr:spPr>
        <a:xfrm>
          <a:off x="8124825" y="10086975"/>
          <a:ext cx="76200" cy="12477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35</xdr:row>
      <xdr:rowOff>19050</xdr:rowOff>
    </xdr:from>
    <xdr:to>
      <xdr:col>13</xdr:col>
      <xdr:colOff>76200</xdr:colOff>
      <xdr:row>37</xdr:row>
      <xdr:rowOff>295275</xdr:rowOff>
    </xdr:to>
    <xdr:sp macro="" textlink="">
      <xdr:nvSpPr>
        <xdr:cNvPr id="37" name="วงเล็บปีกกาขวา 36"/>
        <xdr:cNvSpPr/>
      </xdr:nvSpPr>
      <xdr:spPr>
        <a:xfrm>
          <a:off x="8124825" y="11363325"/>
          <a:ext cx="66675" cy="1057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38</xdr:row>
      <xdr:rowOff>19050</xdr:rowOff>
    </xdr:from>
    <xdr:to>
      <xdr:col>13</xdr:col>
      <xdr:colOff>65943</xdr:colOff>
      <xdr:row>40</xdr:row>
      <xdr:rowOff>432288</xdr:rowOff>
    </xdr:to>
    <xdr:sp macro="" textlink="">
      <xdr:nvSpPr>
        <xdr:cNvPr id="38" name="วงเล็บปีกกาขวา 37"/>
        <xdr:cNvSpPr/>
      </xdr:nvSpPr>
      <xdr:spPr>
        <a:xfrm>
          <a:off x="8250115" y="12416204"/>
          <a:ext cx="65943" cy="97008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19050</xdr:colOff>
      <xdr:row>41</xdr:row>
      <xdr:rowOff>9525</xdr:rowOff>
    </xdr:from>
    <xdr:to>
      <xdr:col>13</xdr:col>
      <xdr:colOff>66675</xdr:colOff>
      <xdr:row>44</xdr:row>
      <xdr:rowOff>0</xdr:rowOff>
    </xdr:to>
    <xdr:sp macro="" textlink="">
      <xdr:nvSpPr>
        <xdr:cNvPr id="39" name="วงเล็บปีกกาขวา 38"/>
        <xdr:cNvSpPr/>
      </xdr:nvSpPr>
      <xdr:spPr>
        <a:xfrm>
          <a:off x="8134350" y="13268325"/>
          <a:ext cx="47625" cy="704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47</xdr:row>
      <xdr:rowOff>9525</xdr:rowOff>
    </xdr:from>
    <xdr:to>
      <xdr:col>13</xdr:col>
      <xdr:colOff>95250</xdr:colOff>
      <xdr:row>49</xdr:row>
      <xdr:rowOff>200025</xdr:rowOff>
    </xdr:to>
    <xdr:sp macro="" textlink="">
      <xdr:nvSpPr>
        <xdr:cNvPr id="40" name="วงเล็บปีกกาขวา 39"/>
        <xdr:cNvSpPr/>
      </xdr:nvSpPr>
      <xdr:spPr>
        <a:xfrm>
          <a:off x="8124825" y="13982700"/>
          <a:ext cx="85725" cy="1047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50</xdr:row>
      <xdr:rowOff>9525</xdr:rowOff>
    </xdr:from>
    <xdr:to>
      <xdr:col>13</xdr:col>
      <xdr:colOff>104775</xdr:colOff>
      <xdr:row>53</xdr:row>
      <xdr:rowOff>0</xdr:rowOff>
    </xdr:to>
    <xdr:sp macro="" textlink="">
      <xdr:nvSpPr>
        <xdr:cNvPr id="43" name="วงเล็บปีกกาขวา 42"/>
        <xdr:cNvSpPr/>
      </xdr:nvSpPr>
      <xdr:spPr>
        <a:xfrm>
          <a:off x="811530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53</xdr:row>
      <xdr:rowOff>9525</xdr:rowOff>
    </xdr:from>
    <xdr:to>
      <xdr:col>13</xdr:col>
      <xdr:colOff>104775</xdr:colOff>
      <xdr:row>56</xdr:row>
      <xdr:rowOff>0</xdr:rowOff>
    </xdr:to>
    <xdr:sp macro="" textlink="">
      <xdr:nvSpPr>
        <xdr:cNvPr id="44" name="วงเล็บปีกกาขวา 43"/>
        <xdr:cNvSpPr/>
      </xdr:nvSpPr>
      <xdr:spPr>
        <a:xfrm>
          <a:off x="8115300" y="15830550"/>
          <a:ext cx="104775" cy="7239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56</xdr:row>
      <xdr:rowOff>9525</xdr:rowOff>
    </xdr:from>
    <xdr:to>
      <xdr:col>13</xdr:col>
      <xdr:colOff>104775</xdr:colOff>
      <xdr:row>59</xdr:row>
      <xdr:rowOff>0</xdr:rowOff>
    </xdr:to>
    <xdr:sp macro="" textlink="">
      <xdr:nvSpPr>
        <xdr:cNvPr id="45" name="วงเล็บปีกกาขวา 44"/>
        <xdr:cNvSpPr/>
      </xdr:nvSpPr>
      <xdr:spPr>
        <a:xfrm>
          <a:off x="8115300" y="16563975"/>
          <a:ext cx="104775" cy="752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104775</xdr:colOff>
      <xdr:row>62</xdr:row>
      <xdr:rowOff>0</xdr:rowOff>
    </xdr:to>
    <xdr:sp macro="" textlink="">
      <xdr:nvSpPr>
        <xdr:cNvPr id="46" name="วงเล็บปีกกาขวา 45"/>
        <xdr:cNvSpPr/>
      </xdr:nvSpPr>
      <xdr:spPr>
        <a:xfrm>
          <a:off x="8115300" y="17325975"/>
          <a:ext cx="104775" cy="8572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62</xdr:row>
      <xdr:rowOff>9525</xdr:rowOff>
    </xdr:from>
    <xdr:to>
      <xdr:col>13</xdr:col>
      <xdr:colOff>104775</xdr:colOff>
      <xdr:row>65</xdr:row>
      <xdr:rowOff>0</xdr:rowOff>
    </xdr:to>
    <xdr:sp macro="" textlink="">
      <xdr:nvSpPr>
        <xdr:cNvPr id="47" name="วงเล็บปีกกาขวา 46"/>
        <xdr:cNvSpPr/>
      </xdr:nvSpPr>
      <xdr:spPr>
        <a:xfrm>
          <a:off x="8115300" y="18192750"/>
          <a:ext cx="104775" cy="752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170</xdr:row>
      <xdr:rowOff>14654</xdr:rowOff>
    </xdr:from>
    <xdr:to>
      <xdr:col>13</xdr:col>
      <xdr:colOff>95250</xdr:colOff>
      <xdr:row>172</xdr:row>
      <xdr:rowOff>212480</xdr:rowOff>
    </xdr:to>
    <xdr:sp macro="" textlink="">
      <xdr:nvSpPr>
        <xdr:cNvPr id="50" name="วงเล็บปีกกาขวา 49"/>
        <xdr:cNvSpPr/>
      </xdr:nvSpPr>
      <xdr:spPr>
        <a:xfrm>
          <a:off x="8250115" y="55039846"/>
          <a:ext cx="95250" cy="63744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87923</xdr:colOff>
      <xdr:row>97</xdr:row>
      <xdr:rowOff>212481</xdr:rowOff>
    </xdr:to>
    <xdr:sp macro="" textlink="">
      <xdr:nvSpPr>
        <xdr:cNvPr id="49" name="วงเล็บปีกกาขวา 48"/>
        <xdr:cNvSpPr/>
      </xdr:nvSpPr>
      <xdr:spPr>
        <a:xfrm>
          <a:off x="8250115" y="29168481"/>
          <a:ext cx="87923" cy="91586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152</xdr:row>
      <xdr:rowOff>0</xdr:rowOff>
    </xdr:from>
    <xdr:to>
      <xdr:col>13</xdr:col>
      <xdr:colOff>95250</xdr:colOff>
      <xdr:row>156</xdr:row>
      <xdr:rowOff>0</xdr:rowOff>
    </xdr:to>
    <xdr:sp macro="" textlink="">
      <xdr:nvSpPr>
        <xdr:cNvPr id="51" name="วงเล็บปีกกาขวา 50"/>
        <xdr:cNvSpPr/>
      </xdr:nvSpPr>
      <xdr:spPr>
        <a:xfrm>
          <a:off x="8257442" y="50599731"/>
          <a:ext cx="87923" cy="659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64</xdr:row>
      <xdr:rowOff>212481</xdr:rowOff>
    </xdr:from>
    <xdr:to>
      <xdr:col>13</xdr:col>
      <xdr:colOff>104775</xdr:colOff>
      <xdr:row>67</xdr:row>
      <xdr:rowOff>239590</xdr:rowOff>
    </xdr:to>
    <xdr:sp macro="" textlink="">
      <xdr:nvSpPr>
        <xdr:cNvPr id="48" name="วงเล็บปีกกาขวา 47"/>
        <xdr:cNvSpPr/>
      </xdr:nvSpPr>
      <xdr:spPr>
        <a:xfrm>
          <a:off x="8250115" y="21621750"/>
          <a:ext cx="104775" cy="752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65</xdr:row>
      <xdr:rowOff>9525</xdr:rowOff>
    </xdr:from>
    <xdr:to>
      <xdr:col>13</xdr:col>
      <xdr:colOff>104775</xdr:colOff>
      <xdr:row>68</xdr:row>
      <xdr:rowOff>0</xdr:rowOff>
    </xdr:to>
    <xdr:sp macro="" textlink="">
      <xdr:nvSpPr>
        <xdr:cNvPr id="52" name="วงเล็บปีกกาขวา 51"/>
        <xdr:cNvSpPr/>
      </xdr:nvSpPr>
      <xdr:spPr>
        <a:xfrm>
          <a:off x="8250115" y="20876602"/>
          <a:ext cx="104775" cy="7524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76200</xdr:colOff>
      <xdr:row>46</xdr:row>
      <xdr:rowOff>200025</xdr:rowOff>
    </xdr:to>
    <xdr:sp macro="" textlink="">
      <xdr:nvSpPr>
        <xdr:cNvPr id="53" name="วงเล็บปีกกาขวา 52"/>
        <xdr:cNvSpPr/>
      </xdr:nvSpPr>
      <xdr:spPr>
        <a:xfrm>
          <a:off x="8258175" y="14773275"/>
          <a:ext cx="76200" cy="628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152400</xdr:colOff>
      <xdr:row>18</xdr:row>
      <xdr:rowOff>0</xdr:rowOff>
    </xdr:to>
    <xdr:sp macro="" textlink="">
      <xdr:nvSpPr>
        <xdr:cNvPr id="54" name="วงเล็บปีกกาขวา 53"/>
        <xdr:cNvSpPr/>
      </xdr:nvSpPr>
      <xdr:spPr>
        <a:xfrm>
          <a:off x="8258175" y="6105525"/>
          <a:ext cx="1524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12</xdr:row>
      <xdr:rowOff>41413</xdr:rowOff>
    </xdr:from>
    <xdr:to>
      <xdr:col>2</xdr:col>
      <xdr:colOff>99391</xdr:colOff>
      <xdr:row>12</xdr:row>
      <xdr:rowOff>405848</xdr:rowOff>
    </xdr:to>
    <xdr:sp macro="" textlink="">
      <xdr:nvSpPr>
        <xdr:cNvPr id="2" name="วงเล็บปีกกาขวา 1"/>
        <xdr:cNvSpPr/>
      </xdr:nvSpPr>
      <xdr:spPr>
        <a:xfrm>
          <a:off x="2992920" y="3841888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7</xdr:row>
      <xdr:rowOff>16565</xdr:rowOff>
    </xdr:from>
    <xdr:to>
      <xdr:col>2</xdr:col>
      <xdr:colOff>99391</xdr:colOff>
      <xdr:row>7</xdr:row>
      <xdr:rowOff>257175</xdr:rowOff>
    </xdr:to>
    <xdr:sp macro="" textlink="">
      <xdr:nvSpPr>
        <xdr:cNvPr id="3" name="วงเล็บปีกกาขวา 2"/>
        <xdr:cNvSpPr/>
      </xdr:nvSpPr>
      <xdr:spPr>
        <a:xfrm>
          <a:off x="2992920" y="230256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8</xdr:row>
      <xdr:rowOff>16565</xdr:rowOff>
    </xdr:from>
    <xdr:to>
      <xdr:col>2</xdr:col>
      <xdr:colOff>99391</xdr:colOff>
      <xdr:row>8</xdr:row>
      <xdr:rowOff>257175</xdr:rowOff>
    </xdr:to>
    <xdr:sp macro="" textlink="">
      <xdr:nvSpPr>
        <xdr:cNvPr id="4" name="วงเล็บปีกกาขวา 3"/>
        <xdr:cNvSpPr/>
      </xdr:nvSpPr>
      <xdr:spPr>
        <a:xfrm>
          <a:off x="2992920" y="2807390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10</xdr:row>
      <xdr:rowOff>16565</xdr:rowOff>
    </xdr:from>
    <xdr:to>
      <xdr:col>2</xdr:col>
      <xdr:colOff>99391</xdr:colOff>
      <xdr:row>10</xdr:row>
      <xdr:rowOff>257175</xdr:rowOff>
    </xdr:to>
    <xdr:sp macro="" textlink="">
      <xdr:nvSpPr>
        <xdr:cNvPr id="5" name="วงเล็บปีกกาขวา 4"/>
        <xdr:cNvSpPr/>
      </xdr:nvSpPr>
      <xdr:spPr>
        <a:xfrm>
          <a:off x="2992920" y="331221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24848</xdr:colOff>
      <xdr:row>33</xdr:row>
      <xdr:rowOff>16564</xdr:rowOff>
    </xdr:from>
    <xdr:to>
      <xdr:col>2</xdr:col>
      <xdr:colOff>99391</xdr:colOff>
      <xdr:row>33</xdr:row>
      <xdr:rowOff>430695</xdr:rowOff>
    </xdr:to>
    <xdr:sp macro="" textlink="">
      <xdr:nvSpPr>
        <xdr:cNvPr id="6" name="วงเล็บปีกกาขวา 5"/>
        <xdr:cNvSpPr/>
      </xdr:nvSpPr>
      <xdr:spPr>
        <a:xfrm>
          <a:off x="2968073" y="13532539"/>
          <a:ext cx="74543" cy="4141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14</xdr:row>
      <xdr:rowOff>41413</xdr:rowOff>
    </xdr:from>
    <xdr:to>
      <xdr:col>2</xdr:col>
      <xdr:colOff>99391</xdr:colOff>
      <xdr:row>14</xdr:row>
      <xdr:rowOff>405848</xdr:rowOff>
    </xdr:to>
    <xdr:sp macro="" textlink="">
      <xdr:nvSpPr>
        <xdr:cNvPr id="7" name="วงเล็บปีกกาขวา 6"/>
        <xdr:cNvSpPr/>
      </xdr:nvSpPr>
      <xdr:spPr>
        <a:xfrm>
          <a:off x="2992920" y="4499113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13</xdr:col>
      <xdr:colOff>117231</xdr:colOff>
      <xdr:row>25</xdr:row>
      <xdr:rowOff>214678</xdr:rowOff>
    </xdr:to>
    <xdr:sp macro="" textlink="">
      <xdr:nvSpPr>
        <xdr:cNvPr id="8" name="วงเล็บปีกกาขวา 7"/>
        <xdr:cNvSpPr/>
      </xdr:nvSpPr>
      <xdr:spPr>
        <a:xfrm>
          <a:off x="7981950" y="8477250"/>
          <a:ext cx="117231" cy="108145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12</xdr:col>
      <xdr:colOff>417636</xdr:colOff>
      <xdr:row>4</xdr:row>
      <xdr:rowOff>7326</xdr:rowOff>
    </xdr:from>
    <xdr:to>
      <xdr:col>13</xdr:col>
      <xdr:colOff>117231</xdr:colOff>
      <xdr:row>6</xdr:row>
      <xdr:rowOff>205154</xdr:rowOff>
    </xdr:to>
    <xdr:sp macro="" textlink="">
      <xdr:nvSpPr>
        <xdr:cNvPr id="9" name="วงเล็บปีกกาขวา 8"/>
        <xdr:cNvSpPr/>
      </xdr:nvSpPr>
      <xdr:spPr>
        <a:xfrm>
          <a:off x="7970961" y="1197951"/>
          <a:ext cx="128220" cy="107412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35</xdr:row>
      <xdr:rowOff>14654</xdr:rowOff>
    </xdr:from>
    <xdr:to>
      <xdr:col>3</xdr:col>
      <xdr:colOff>58616</xdr:colOff>
      <xdr:row>35</xdr:row>
      <xdr:rowOff>849923</xdr:rowOff>
    </xdr:to>
    <xdr:sp macro="" textlink="">
      <xdr:nvSpPr>
        <xdr:cNvPr id="10" name="วงเล็บปีกกาขวา 9"/>
        <xdr:cNvSpPr/>
      </xdr:nvSpPr>
      <xdr:spPr>
        <a:xfrm>
          <a:off x="3486150" y="14626004"/>
          <a:ext cx="58616" cy="8352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747346</xdr:colOff>
      <xdr:row>41</xdr:row>
      <xdr:rowOff>7327</xdr:rowOff>
    </xdr:from>
    <xdr:to>
      <xdr:col>3</xdr:col>
      <xdr:colOff>124558</xdr:colOff>
      <xdr:row>42</xdr:row>
      <xdr:rowOff>1091712</xdr:rowOff>
    </xdr:to>
    <xdr:sp macro="" textlink="">
      <xdr:nvSpPr>
        <xdr:cNvPr id="11" name="วงเล็บปีกกาขวา 10"/>
        <xdr:cNvSpPr/>
      </xdr:nvSpPr>
      <xdr:spPr>
        <a:xfrm>
          <a:off x="3490546" y="17685727"/>
          <a:ext cx="120162" cy="21797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37</xdr:row>
      <xdr:rowOff>21981</xdr:rowOff>
    </xdr:from>
    <xdr:to>
      <xdr:col>13</xdr:col>
      <xdr:colOff>131885</xdr:colOff>
      <xdr:row>39</xdr:row>
      <xdr:rowOff>402981</xdr:rowOff>
    </xdr:to>
    <xdr:sp macro="" textlink="">
      <xdr:nvSpPr>
        <xdr:cNvPr id="12" name="วงเล็บปีกกาขวา 11"/>
        <xdr:cNvSpPr/>
      </xdr:nvSpPr>
      <xdr:spPr>
        <a:xfrm>
          <a:off x="7989277" y="16166856"/>
          <a:ext cx="124558" cy="10382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146538</xdr:colOff>
      <xdr:row>13</xdr:row>
      <xdr:rowOff>835269</xdr:rowOff>
    </xdr:to>
    <xdr:sp macro="" textlink="">
      <xdr:nvSpPr>
        <xdr:cNvPr id="2" name="วงเล็บปีกกาขวา 1"/>
        <xdr:cNvSpPr/>
      </xdr:nvSpPr>
      <xdr:spPr>
        <a:xfrm>
          <a:off x="3543300" y="3314700"/>
          <a:ext cx="146538" cy="253071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</xdr:row>
      <xdr:rowOff>439615</xdr:rowOff>
    </xdr:from>
    <xdr:to>
      <xdr:col>3</xdr:col>
      <xdr:colOff>124558</xdr:colOff>
      <xdr:row>8</xdr:row>
      <xdr:rowOff>307731</xdr:rowOff>
    </xdr:to>
    <xdr:sp macro="" textlink="">
      <xdr:nvSpPr>
        <xdr:cNvPr id="3" name="วงเล็บปีกกาขวา 2"/>
        <xdr:cNvSpPr/>
      </xdr:nvSpPr>
      <xdr:spPr>
        <a:xfrm>
          <a:off x="3543300" y="1363540"/>
          <a:ext cx="124558" cy="125876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16</xdr:row>
      <xdr:rowOff>18533</xdr:rowOff>
    </xdr:from>
    <xdr:to>
      <xdr:col>3</xdr:col>
      <xdr:colOff>98436</xdr:colOff>
      <xdr:row>17</xdr:row>
      <xdr:rowOff>231444</xdr:rowOff>
    </xdr:to>
    <xdr:sp macro="" textlink="">
      <xdr:nvSpPr>
        <xdr:cNvPr id="4" name="วงเล็บปีกกาขวา 3"/>
        <xdr:cNvSpPr/>
      </xdr:nvSpPr>
      <xdr:spPr>
        <a:xfrm>
          <a:off x="3700096" y="6517514"/>
          <a:ext cx="91109" cy="4766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747347</xdr:colOff>
      <xdr:row>24</xdr:row>
      <xdr:rowOff>0</xdr:rowOff>
    </xdr:from>
    <xdr:to>
      <xdr:col>3</xdr:col>
      <xdr:colOff>124558</xdr:colOff>
      <xdr:row>25</xdr:row>
      <xdr:rowOff>278423</xdr:rowOff>
    </xdr:to>
    <xdr:sp macro="" textlink="">
      <xdr:nvSpPr>
        <xdr:cNvPr id="6" name="วงเล็บปีกกาขวา 5"/>
        <xdr:cNvSpPr/>
      </xdr:nvSpPr>
      <xdr:spPr>
        <a:xfrm>
          <a:off x="3685443" y="8543192"/>
          <a:ext cx="131884" cy="56417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7326</xdr:colOff>
      <xdr:row>28</xdr:row>
      <xdr:rowOff>14654</xdr:rowOff>
    </xdr:from>
    <xdr:to>
      <xdr:col>3</xdr:col>
      <xdr:colOff>87923</xdr:colOff>
      <xdr:row>30</xdr:row>
      <xdr:rowOff>7328</xdr:rowOff>
    </xdr:to>
    <xdr:sp macro="" textlink="">
      <xdr:nvSpPr>
        <xdr:cNvPr id="7" name="วงเล็บปีกกาขวา 6"/>
        <xdr:cNvSpPr/>
      </xdr:nvSpPr>
      <xdr:spPr>
        <a:xfrm>
          <a:off x="3700095" y="9605596"/>
          <a:ext cx="80597" cy="50555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103</xdr:row>
      <xdr:rowOff>7327</xdr:rowOff>
    </xdr:from>
    <xdr:to>
      <xdr:col>13</xdr:col>
      <xdr:colOff>124557</xdr:colOff>
      <xdr:row>104</xdr:row>
      <xdr:rowOff>256443</xdr:rowOff>
    </xdr:to>
    <xdr:sp macro="" textlink="">
      <xdr:nvSpPr>
        <xdr:cNvPr id="9" name="วงเล็บปีกกาขวา 8"/>
        <xdr:cNvSpPr/>
      </xdr:nvSpPr>
      <xdr:spPr>
        <a:xfrm>
          <a:off x="8039100" y="11484952"/>
          <a:ext cx="124557" cy="5253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106</xdr:row>
      <xdr:rowOff>14654</xdr:rowOff>
    </xdr:from>
    <xdr:to>
      <xdr:col>3</xdr:col>
      <xdr:colOff>109904</xdr:colOff>
      <xdr:row>106</xdr:row>
      <xdr:rowOff>652096</xdr:rowOff>
    </xdr:to>
    <xdr:sp macro="" textlink="">
      <xdr:nvSpPr>
        <xdr:cNvPr id="10" name="วงเล็บปีกกาขวา 9"/>
        <xdr:cNvSpPr/>
      </xdr:nvSpPr>
      <xdr:spPr>
        <a:xfrm>
          <a:off x="3550627" y="12254279"/>
          <a:ext cx="102577" cy="4278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117</xdr:row>
      <xdr:rowOff>7326</xdr:rowOff>
    </xdr:from>
    <xdr:to>
      <xdr:col>13</xdr:col>
      <xdr:colOff>117230</xdr:colOff>
      <xdr:row>120</xdr:row>
      <xdr:rowOff>432288</xdr:rowOff>
    </xdr:to>
    <xdr:sp macro="" textlink="">
      <xdr:nvSpPr>
        <xdr:cNvPr id="12" name="วงเล็บปีกกาขวา 11"/>
        <xdr:cNvSpPr/>
      </xdr:nvSpPr>
      <xdr:spPr>
        <a:xfrm>
          <a:off x="8046427" y="13999551"/>
          <a:ext cx="109903" cy="130126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124</xdr:row>
      <xdr:rowOff>432289</xdr:rowOff>
    </xdr:from>
    <xdr:to>
      <xdr:col>13</xdr:col>
      <xdr:colOff>124557</xdr:colOff>
      <xdr:row>128</xdr:row>
      <xdr:rowOff>432288</xdr:rowOff>
    </xdr:to>
    <xdr:sp macro="" textlink="">
      <xdr:nvSpPr>
        <xdr:cNvPr id="13" name="วงเล็บปีกกาขวา 12"/>
        <xdr:cNvSpPr/>
      </xdr:nvSpPr>
      <xdr:spPr>
        <a:xfrm>
          <a:off x="8039100" y="15958039"/>
          <a:ext cx="124557" cy="131444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131</xdr:row>
      <xdr:rowOff>0</xdr:rowOff>
    </xdr:from>
    <xdr:to>
      <xdr:col>13</xdr:col>
      <xdr:colOff>95250</xdr:colOff>
      <xdr:row>135</xdr:row>
      <xdr:rowOff>0</xdr:rowOff>
    </xdr:to>
    <xdr:sp macro="" textlink="">
      <xdr:nvSpPr>
        <xdr:cNvPr id="14" name="วงเล็บปีกกาขวา 13"/>
        <xdr:cNvSpPr/>
      </xdr:nvSpPr>
      <xdr:spPr>
        <a:xfrm>
          <a:off x="8039100" y="17935575"/>
          <a:ext cx="95250" cy="13144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137</xdr:row>
      <xdr:rowOff>14654</xdr:rowOff>
    </xdr:from>
    <xdr:to>
      <xdr:col>13</xdr:col>
      <xdr:colOff>117230</xdr:colOff>
      <xdr:row>141</xdr:row>
      <xdr:rowOff>0</xdr:rowOff>
    </xdr:to>
    <xdr:sp macro="" textlink="">
      <xdr:nvSpPr>
        <xdr:cNvPr id="15" name="วงเล็บปีกกาขวา 14"/>
        <xdr:cNvSpPr/>
      </xdr:nvSpPr>
      <xdr:spPr>
        <a:xfrm>
          <a:off x="8039100" y="19921904"/>
          <a:ext cx="117230" cy="151887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21981</xdr:colOff>
      <xdr:row>143</xdr:row>
      <xdr:rowOff>7327</xdr:rowOff>
    </xdr:from>
    <xdr:to>
      <xdr:col>3</xdr:col>
      <xdr:colOff>124558</xdr:colOff>
      <xdr:row>146</xdr:row>
      <xdr:rowOff>652096</xdr:rowOff>
    </xdr:to>
    <xdr:sp macro="" textlink="">
      <xdr:nvSpPr>
        <xdr:cNvPr id="16" name="วงเล็บปีกกาขวา 15"/>
        <xdr:cNvSpPr/>
      </xdr:nvSpPr>
      <xdr:spPr>
        <a:xfrm>
          <a:off x="3714750" y="41953962"/>
          <a:ext cx="102577" cy="243986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149</xdr:row>
      <xdr:rowOff>0</xdr:rowOff>
    </xdr:from>
    <xdr:to>
      <xdr:col>13</xdr:col>
      <xdr:colOff>102577</xdr:colOff>
      <xdr:row>151</xdr:row>
      <xdr:rowOff>0</xdr:rowOff>
    </xdr:to>
    <xdr:sp macro="" textlink="">
      <xdr:nvSpPr>
        <xdr:cNvPr id="17" name="วงเล็บปีกกาขวา 16"/>
        <xdr:cNvSpPr/>
      </xdr:nvSpPr>
      <xdr:spPr>
        <a:xfrm>
          <a:off x="8046427" y="25279350"/>
          <a:ext cx="95250" cy="533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14653</xdr:colOff>
      <xdr:row>153</xdr:row>
      <xdr:rowOff>7327</xdr:rowOff>
    </xdr:from>
    <xdr:to>
      <xdr:col>13</xdr:col>
      <xdr:colOff>73269</xdr:colOff>
      <xdr:row>154</xdr:row>
      <xdr:rowOff>432288</xdr:rowOff>
    </xdr:to>
    <xdr:sp macro="" textlink="">
      <xdr:nvSpPr>
        <xdr:cNvPr id="18" name="วงเล็บปีกกาขวา 17"/>
        <xdr:cNvSpPr/>
      </xdr:nvSpPr>
      <xdr:spPr>
        <a:xfrm>
          <a:off x="8053753" y="26315377"/>
          <a:ext cx="58616" cy="8631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157</xdr:row>
      <xdr:rowOff>7327</xdr:rowOff>
    </xdr:from>
    <xdr:to>
      <xdr:col>3</xdr:col>
      <xdr:colOff>146538</xdr:colOff>
      <xdr:row>160</xdr:row>
      <xdr:rowOff>439615</xdr:rowOff>
    </xdr:to>
    <xdr:sp macro="" textlink="">
      <xdr:nvSpPr>
        <xdr:cNvPr id="19" name="วงเล็บปีกกาขวา 18"/>
        <xdr:cNvSpPr/>
      </xdr:nvSpPr>
      <xdr:spPr>
        <a:xfrm>
          <a:off x="3550627" y="28067977"/>
          <a:ext cx="139211" cy="6513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163</xdr:row>
      <xdr:rowOff>5382</xdr:rowOff>
    </xdr:from>
    <xdr:to>
      <xdr:col>13</xdr:col>
      <xdr:colOff>105103</xdr:colOff>
      <xdr:row>167</xdr:row>
      <xdr:rowOff>212481</xdr:rowOff>
    </xdr:to>
    <xdr:sp macro="" textlink="">
      <xdr:nvSpPr>
        <xdr:cNvPr id="20" name="วงเล็บปีกกาขวา 19"/>
        <xdr:cNvSpPr/>
      </xdr:nvSpPr>
      <xdr:spPr>
        <a:xfrm>
          <a:off x="8277655" y="51565192"/>
          <a:ext cx="97776" cy="11530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170</xdr:row>
      <xdr:rowOff>7327</xdr:rowOff>
    </xdr:from>
    <xdr:to>
      <xdr:col>13</xdr:col>
      <xdr:colOff>102577</xdr:colOff>
      <xdr:row>173</xdr:row>
      <xdr:rowOff>205154</xdr:rowOff>
    </xdr:to>
    <xdr:sp macro="" textlink="">
      <xdr:nvSpPr>
        <xdr:cNvPr id="21" name="วงเล็บปีกกาขวา 20"/>
        <xdr:cNvSpPr/>
      </xdr:nvSpPr>
      <xdr:spPr>
        <a:xfrm>
          <a:off x="8046427" y="31344577"/>
          <a:ext cx="95250" cy="115032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630115</xdr:colOff>
      <xdr:row>175</xdr:row>
      <xdr:rowOff>212481</xdr:rowOff>
    </xdr:from>
    <xdr:to>
      <xdr:col>3</xdr:col>
      <xdr:colOff>73269</xdr:colOff>
      <xdr:row>178</xdr:row>
      <xdr:rowOff>205154</xdr:rowOff>
    </xdr:to>
    <xdr:sp macro="" textlink="">
      <xdr:nvSpPr>
        <xdr:cNvPr id="22" name="วงเล็บปีกกาขวา 21"/>
        <xdr:cNvSpPr/>
      </xdr:nvSpPr>
      <xdr:spPr>
        <a:xfrm>
          <a:off x="3582865" y="55508769"/>
          <a:ext cx="80596" cy="8719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181</xdr:row>
      <xdr:rowOff>7327</xdr:rowOff>
    </xdr:from>
    <xdr:to>
      <xdr:col>3</xdr:col>
      <xdr:colOff>72258</xdr:colOff>
      <xdr:row>182</xdr:row>
      <xdr:rowOff>212481</xdr:rowOff>
    </xdr:to>
    <xdr:sp macro="" textlink="">
      <xdr:nvSpPr>
        <xdr:cNvPr id="23" name="วงเล็บปีกกาขวา 22"/>
        <xdr:cNvSpPr/>
      </xdr:nvSpPr>
      <xdr:spPr>
        <a:xfrm>
          <a:off x="3712224" y="56139137"/>
          <a:ext cx="64931" cy="645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29307</xdr:colOff>
      <xdr:row>184</xdr:row>
      <xdr:rowOff>432290</xdr:rowOff>
    </xdr:from>
    <xdr:to>
      <xdr:col>3</xdr:col>
      <xdr:colOff>98534</xdr:colOff>
      <xdr:row>190</xdr:row>
      <xdr:rowOff>432289</xdr:rowOff>
    </xdr:to>
    <xdr:sp macro="" textlink="">
      <xdr:nvSpPr>
        <xdr:cNvPr id="24" name="วงเล็บปีกกาขวา 23"/>
        <xdr:cNvSpPr/>
      </xdr:nvSpPr>
      <xdr:spPr>
        <a:xfrm>
          <a:off x="3734204" y="57437773"/>
          <a:ext cx="69227" cy="3507826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193</xdr:row>
      <xdr:rowOff>7327</xdr:rowOff>
    </xdr:from>
    <xdr:to>
      <xdr:col>3</xdr:col>
      <xdr:colOff>95250</xdr:colOff>
      <xdr:row>199</xdr:row>
      <xdr:rowOff>0</xdr:rowOff>
    </xdr:to>
    <xdr:sp macro="" textlink="">
      <xdr:nvSpPr>
        <xdr:cNvPr id="25" name="วงเล็บปีกกาขวา 24"/>
        <xdr:cNvSpPr/>
      </xdr:nvSpPr>
      <xdr:spPr>
        <a:xfrm>
          <a:off x="3543300" y="39764677"/>
          <a:ext cx="95250" cy="2183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201</xdr:row>
      <xdr:rowOff>14654</xdr:rowOff>
    </xdr:from>
    <xdr:to>
      <xdr:col>3</xdr:col>
      <xdr:colOff>87923</xdr:colOff>
      <xdr:row>202</xdr:row>
      <xdr:rowOff>212481</xdr:rowOff>
    </xdr:to>
    <xdr:sp macro="" textlink="">
      <xdr:nvSpPr>
        <xdr:cNvPr id="26" name="วงเล็บปีกกาขวา 25"/>
        <xdr:cNvSpPr/>
      </xdr:nvSpPr>
      <xdr:spPr>
        <a:xfrm>
          <a:off x="3543300" y="42619979"/>
          <a:ext cx="87923" cy="63597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214</xdr:row>
      <xdr:rowOff>0</xdr:rowOff>
    </xdr:from>
    <xdr:to>
      <xdr:col>3</xdr:col>
      <xdr:colOff>87923</xdr:colOff>
      <xdr:row>215</xdr:row>
      <xdr:rowOff>212481</xdr:rowOff>
    </xdr:to>
    <xdr:sp macro="" textlink="">
      <xdr:nvSpPr>
        <xdr:cNvPr id="27" name="วงเล็บปีกกาขวา 26"/>
        <xdr:cNvSpPr/>
      </xdr:nvSpPr>
      <xdr:spPr>
        <a:xfrm>
          <a:off x="3550627" y="47863125"/>
          <a:ext cx="80596" cy="869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19707</xdr:colOff>
      <xdr:row>205</xdr:row>
      <xdr:rowOff>9998</xdr:rowOff>
    </xdr:from>
    <xdr:to>
      <xdr:col>3</xdr:col>
      <xdr:colOff>105103</xdr:colOff>
      <xdr:row>211</xdr:row>
      <xdr:rowOff>434924</xdr:rowOff>
    </xdr:to>
    <xdr:sp macro="" textlink="">
      <xdr:nvSpPr>
        <xdr:cNvPr id="29" name="วงเล็บปีกกาขวา 28"/>
        <xdr:cNvSpPr/>
      </xdr:nvSpPr>
      <xdr:spPr>
        <a:xfrm>
          <a:off x="3724604" y="65785050"/>
          <a:ext cx="85396" cy="26780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4</xdr:col>
      <xdr:colOff>476250</xdr:colOff>
      <xdr:row>108</xdr:row>
      <xdr:rowOff>0</xdr:rowOff>
    </xdr:from>
    <xdr:to>
      <xdr:col>5</xdr:col>
      <xdr:colOff>132522</xdr:colOff>
      <xdr:row>114</xdr:row>
      <xdr:rowOff>430696</xdr:rowOff>
    </xdr:to>
    <xdr:sp macro="" textlink="">
      <xdr:nvSpPr>
        <xdr:cNvPr id="28" name="วงเล็บปีกกาขวา 27"/>
        <xdr:cNvSpPr/>
      </xdr:nvSpPr>
      <xdr:spPr>
        <a:xfrm>
          <a:off x="4617554" y="32161370"/>
          <a:ext cx="144946" cy="289891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20</xdr:row>
      <xdr:rowOff>18533</xdr:rowOff>
    </xdr:from>
    <xdr:to>
      <xdr:col>3</xdr:col>
      <xdr:colOff>98436</xdr:colOff>
      <xdr:row>21</xdr:row>
      <xdr:rowOff>231444</xdr:rowOff>
    </xdr:to>
    <xdr:sp macro="" textlink="">
      <xdr:nvSpPr>
        <xdr:cNvPr id="30" name="วงเล็บปีกกาขวา 29"/>
        <xdr:cNvSpPr/>
      </xdr:nvSpPr>
      <xdr:spPr>
        <a:xfrm>
          <a:off x="3700096" y="6517514"/>
          <a:ext cx="91109" cy="4766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98</xdr:row>
      <xdr:rowOff>13138</xdr:rowOff>
    </xdr:from>
    <xdr:to>
      <xdr:col>3</xdr:col>
      <xdr:colOff>98534</xdr:colOff>
      <xdr:row>100</xdr:row>
      <xdr:rowOff>197069</xdr:rowOff>
    </xdr:to>
    <xdr:sp macro="" textlink="">
      <xdr:nvSpPr>
        <xdr:cNvPr id="31" name="วงเล็บปีกกาขวา 30"/>
        <xdr:cNvSpPr/>
      </xdr:nvSpPr>
      <xdr:spPr>
        <a:xfrm>
          <a:off x="3704897" y="29238466"/>
          <a:ext cx="98534" cy="6700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6570</xdr:colOff>
      <xdr:row>80</xdr:row>
      <xdr:rowOff>6568</xdr:rowOff>
    </xdr:from>
    <xdr:to>
      <xdr:col>13</xdr:col>
      <xdr:colOff>59122</xdr:colOff>
      <xdr:row>82</xdr:row>
      <xdr:rowOff>197068</xdr:rowOff>
    </xdr:to>
    <xdr:sp macro="" textlink="">
      <xdr:nvSpPr>
        <xdr:cNvPr id="32" name="วงเล็บปีกกาขวา 31"/>
        <xdr:cNvSpPr/>
      </xdr:nvSpPr>
      <xdr:spPr>
        <a:xfrm>
          <a:off x="8329449" y="23963585"/>
          <a:ext cx="52552" cy="8868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82</xdr:row>
      <xdr:rowOff>216775</xdr:rowOff>
    </xdr:from>
    <xdr:to>
      <xdr:col>13</xdr:col>
      <xdr:colOff>65690</xdr:colOff>
      <xdr:row>85</xdr:row>
      <xdr:rowOff>210207</xdr:rowOff>
    </xdr:to>
    <xdr:sp macro="" textlink="">
      <xdr:nvSpPr>
        <xdr:cNvPr id="33" name="วงเล็บปีกกาขวา 32"/>
        <xdr:cNvSpPr/>
      </xdr:nvSpPr>
      <xdr:spPr>
        <a:xfrm>
          <a:off x="8322879" y="24870103"/>
          <a:ext cx="65690" cy="8868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86</xdr:row>
      <xdr:rowOff>13138</xdr:rowOff>
    </xdr:from>
    <xdr:to>
      <xdr:col>13</xdr:col>
      <xdr:colOff>65690</xdr:colOff>
      <xdr:row>88</xdr:row>
      <xdr:rowOff>203638</xdr:rowOff>
    </xdr:to>
    <xdr:sp macro="" textlink="">
      <xdr:nvSpPr>
        <xdr:cNvPr id="34" name="วงเล็บปีกกาขวา 33"/>
        <xdr:cNvSpPr/>
      </xdr:nvSpPr>
      <xdr:spPr>
        <a:xfrm>
          <a:off x="8329448" y="25776621"/>
          <a:ext cx="59121" cy="90651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6569</xdr:colOff>
      <xdr:row>89</xdr:row>
      <xdr:rowOff>6569</xdr:rowOff>
    </xdr:from>
    <xdr:to>
      <xdr:col>13</xdr:col>
      <xdr:colOff>72259</xdr:colOff>
      <xdr:row>91</xdr:row>
      <xdr:rowOff>210207</xdr:rowOff>
    </xdr:to>
    <xdr:sp macro="" textlink="">
      <xdr:nvSpPr>
        <xdr:cNvPr id="35" name="วงเล็บปีกกาขวา 34"/>
        <xdr:cNvSpPr/>
      </xdr:nvSpPr>
      <xdr:spPr>
        <a:xfrm>
          <a:off x="8329448" y="26702845"/>
          <a:ext cx="65690" cy="8999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92</xdr:row>
      <xdr:rowOff>16565</xdr:rowOff>
    </xdr:from>
    <xdr:to>
      <xdr:col>3</xdr:col>
      <xdr:colOff>115957</xdr:colOff>
      <xdr:row>94</xdr:row>
      <xdr:rowOff>207065</xdr:rowOff>
    </xdr:to>
    <xdr:sp macro="" textlink="">
      <xdr:nvSpPr>
        <xdr:cNvPr id="38" name="วงเล็บปีกกาขวา 37"/>
        <xdr:cNvSpPr/>
      </xdr:nvSpPr>
      <xdr:spPr>
        <a:xfrm>
          <a:off x="3594652" y="27605935"/>
          <a:ext cx="115957" cy="8448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24848</xdr:colOff>
      <xdr:row>95</xdr:row>
      <xdr:rowOff>8283</xdr:rowOff>
    </xdr:from>
    <xdr:to>
      <xdr:col>3</xdr:col>
      <xdr:colOff>91109</xdr:colOff>
      <xdr:row>97</xdr:row>
      <xdr:rowOff>207065</xdr:rowOff>
    </xdr:to>
    <xdr:sp macro="" textlink="">
      <xdr:nvSpPr>
        <xdr:cNvPr id="39" name="วงเล็บปีกกาขวา 38"/>
        <xdr:cNvSpPr/>
      </xdr:nvSpPr>
      <xdr:spPr>
        <a:xfrm>
          <a:off x="3619500" y="28467326"/>
          <a:ext cx="66261" cy="8531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95</xdr:row>
      <xdr:rowOff>16565</xdr:rowOff>
    </xdr:from>
    <xdr:to>
      <xdr:col>3</xdr:col>
      <xdr:colOff>115957</xdr:colOff>
      <xdr:row>97</xdr:row>
      <xdr:rowOff>207065</xdr:rowOff>
    </xdr:to>
    <xdr:sp macro="" textlink="">
      <xdr:nvSpPr>
        <xdr:cNvPr id="40" name="วงเล็บปีกกาขวา 39"/>
        <xdr:cNvSpPr/>
      </xdr:nvSpPr>
      <xdr:spPr>
        <a:xfrm>
          <a:off x="3594652" y="27605935"/>
          <a:ext cx="115957" cy="8448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31</xdr:row>
      <xdr:rowOff>9525</xdr:rowOff>
    </xdr:from>
    <xdr:to>
      <xdr:col>13</xdr:col>
      <xdr:colOff>85725</xdr:colOff>
      <xdr:row>34</xdr:row>
      <xdr:rowOff>238125</xdr:rowOff>
    </xdr:to>
    <xdr:sp macro="" textlink="">
      <xdr:nvSpPr>
        <xdr:cNvPr id="37" name="วงเล็บปีกกาขวา 36"/>
        <xdr:cNvSpPr/>
      </xdr:nvSpPr>
      <xdr:spPr>
        <a:xfrm>
          <a:off x="8220075" y="10086975"/>
          <a:ext cx="76200" cy="12477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35</xdr:row>
      <xdr:rowOff>19050</xdr:rowOff>
    </xdr:from>
    <xdr:to>
      <xdr:col>13</xdr:col>
      <xdr:colOff>76200</xdr:colOff>
      <xdr:row>37</xdr:row>
      <xdr:rowOff>295275</xdr:rowOff>
    </xdr:to>
    <xdr:sp macro="" textlink="">
      <xdr:nvSpPr>
        <xdr:cNvPr id="42" name="วงเล็บปีกกาขวา 41"/>
        <xdr:cNvSpPr/>
      </xdr:nvSpPr>
      <xdr:spPr>
        <a:xfrm>
          <a:off x="8220075" y="11363325"/>
          <a:ext cx="66675" cy="1057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38</xdr:row>
      <xdr:rowOff>19050</xdr:rowOff>
    </xdr:from>
    <xdr:to>
      <xdr:col>13</xdr:col>
      <xdr:colOff>95250</xdr:colOff>
      <xdr:row>40</xdr:row>
      <xdr:rowOff>257175</xdr:rowOff>
    </xdr:to>
    <xdr:sp macro="" textlink="">
      <xdr:nvSpPr>
        <xdr:cNvPr id="43" name="วงเล็บปีกกาขวา 42"/>
        <xdr:cNvSpPr/>
      </xdr:nvSpPr>
      <xdr:spPr>
        <a:xfrm>
          <a:off x="8210550" y="12449175"/>
          <a:ext cx="95250" cy="8001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19050</xdr:colOff>
      <xdr:row>41</xdr:row>
      <xdr:rowOff>9525</xdr:rowOff>
    </xdr:from>
    <xdr:to>
      <xdr:col>13</xdr:col>
      <xdr:colOff>66675</xdr:colOff>
      <xdr:row>44</xdr:row>
      <xdr:rowOff>0</xdr:rowOff>
    </xdr:to>
    <xdr:sp macro="" textlink="">
      <xdr:nvSpPr>
        <xdr:cNvPr id="44" name="วงเล็บปีกกาขวา 43"/>
        <xdr:cNvSpPr/>
      </xdr:nvSpPr>
      <xdr:spPr>
        <a:xfrm>
          <a:off x="8229600" y="13268325"/>
          <a:ext cx="47625" cy="704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44</xdr:row>
      <xdr:rowOff>9525</xdr:rowOff>
    </xdr:from>
    <xdr:to>
      <xdr:col>13</xdr:col>
      <xdr:colOff>95250</xdr:colOff>
      <xdr:row>46</xdr:row>
      <xdr:rowOff>200025</xdr:rowOff>
    </xdr:to>
    <xdr:sp macro="" textlink="">
      <xdr:nvSpPr>
        <xdr:cNvPr id="45" name="วงเล็บปีกกาขวา 44"/>
        <xdr:cNvSpPr/>
      </xdr:nvSpPr>
      <xdr:spPr>
        <a:xfrm>
          <a:off x="8220075" y="13982700"/>
          <a:ext cx="85725" cy="10477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38</xdr:row>
      <xdr:rowOff>19050</xdr:rowOff>
    </xdr:from>
    <xdr:to>
      <xdr:col>13</xdr:col>
      <xdr:colOff>76200</xdr:colOff>
      <xdr:row>40</xdr:row>
      <xdr:rowOff>295275</xdr:rowOff>
    </xdr:to>
    <xdr:sp macro="" textlink="">
      <xdr:nvSpPr>
        <xdr:cNvPr id="46" name="วงเล็บปีกกาขวา 45"/>
        <xdr:cNvSpPr/>
      </xdr:nvSpPr>
      <xdr:spPr>
        <a:xfrm>
          <a:off x="8220075" y="11363325"/>
          <a:ext cx="66675" cy="1057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9525</xdr:colOff>
      <xdr:row>41</xdr:row>
      <xdr:rowOff>19050</xdr:rowOff>
    </xdr:from>
    <xdr:to>
      <xdr:col>13</xdr:col>
      <xdr:colOff>76200</xdr:colOff>
      <xdr:row>43</xdr:row>
      <xdr:rowOff>295275</xdr:rowOff>
    </xdr:to>
    <xdr:sp macro="" textlink="">
      <xdr:nvSpPr>
        <xdr:cNvPr id="47" name="วงเล็บปีกกาขวา 46"/>
        <xdr:cNvSpPr/>
      </xdr:nvSpPr>
      <xdr:spPr>
        <a:xfrm>
          <a:off x="8220075" y="11363325"/>
          <a:ext cx="66675" cy="10572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47</xdr:row>
      <xdr:rowOff>9525</xdr:rowOff>
    </xdr:from>
    <xdr:to>
      <xdr:col>13</xdr:col>
      <xdr:colOff>104775</xdr:colOff>
      <xdr:row>50</xdr:row>
      <xdr:rowOff>0</xdr:rowOff>
    </xdr:to>
    <xdr:sp macro="" textlink="">
      <xdr:nvSpPr>
        <xdr:cNvPr id="48" name="วงเล็บปีกกาขวา 47"/>
        <xdr:cNvSpPr/>
      </xdr:nvSpPr>
      <xdr:spPr>
        <a:xfrm>
          <a:off x="821055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50</xdr:row>
      <xdr:rowOff>9525</xdr:rowOff>
    </xdr:from>
    <xdr:to>
      <xdr:col>13</xdr:col>
      <xdr:colOff>104775</xdr:colOff>
      <xdr:row>53</xdr:row>
      <xdr:rowOff>0</xdr:rowOff>
    </xdr:to>
    <xdr:sp macro="" textlink="">
      <xdr:nvSpPr>
        <xdr:cNvPr id="51" name="วงเล็บปีกกาขวา 50"/>
        <xdr:cNvSpPr/>
      </xdr:nvSpPr>
      <xdr:spPr>
        <a:xfrm>
          <a:off x="821055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53</xdr:row>
      <xdr:rowOff>9525</xdr:rowOff>
    </xdr:from>
    <xdr:to>
      <xdr:col>13</xdr:col>
      <xdr:colOff>104775</xdr:colOff>
      <xdr:row>56</xdr:row>
      <xdr:rowOff>0</xdr:rowOff>
    </xdr:to>
    <xdr:sp macro="" textlink="">
      <xdr:nvSpPr>
        <xdr:cNvPr id="52" name="วงเล็บปีกกาขวา 51"/>
        <xdr:cNvSpPr/>
      </xdr:nvSpPr>
      <xdr:spPr>
        <a:xfrm>
          <a:off x="821055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56</xdr:row>
      <xdr:rowOff>9525</xdr:rowOff>
    </xdr:from>
    <xdr:to>
      <xdr:col>13</xdr:col>
      <xdr:colOff>104775</xdr:colOff>
      <xdr:row>59</xdr:row>
      <xdr:rowOff>0</xdr:rowOff>
    </xdr:to>
    <xdr:sp macro="" textlink="">
      <xdr:nvSpPr>
        <xdr:cNvPr id="53" name="วงเล็บปีกกาขวา 52"/>
        <xdr:cNvSpPr/>
      </xdr:nvSpPr>
      <xdr:spPr>
        <a:xfrm>
          <a:off x="821055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104775</xdr:colOff>
      <xdr:row>62</xdr:row>
      <xdr:rowOff>0</xdr:rowOff>
    </xdr:to>
    <xdr:sp macro="" textlink="">
      <xdr:nvSpPr>
        <xdr:cNvPr id="54" name="วงเล็บปีกกาขวา 53"/>
        <xdr:cNvSpPr/>
      </xdr:nvSpPr>
      <xdr:spPr>
        <a:xfrm>
          <a:off x="8210550" y="15059025"/>
          <a:ext cx="104775" cy="762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13</xdr:row>
      <xdr:rowOff>41413</xdr:rowOff>
    </xdr:from>
    <xdr:to>
      <xdr:col>2</xdr:col>
      <xdr:colOff>99391</xdr:colOff>
      <xdr:row>13</xdr:row>
      <xdr:rowOff>405848</xdr:rowOff>
    </xdr:to>
    <xdr:sp macro="" textlink="">
      <xdr:nvSpPr>
        <xdr:cNvPr id="3" name="วงเล็บปีกกาขวา 2"/>
        <xdr:cNvSpPr/>
      </xdr:nvSpPr>
      <xdr:spPr>
        <a:xfrm>
          <a:off x="2992920" y="52609888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7</xdr:row>
      <xdr:rowOff>16565</xdr:rowOff>
    </xdr:from>
    <xdr:to>
      <xdr:col>2</xdr:col>
      <xdr:colOff>99391</xdr:colOff>
      <xdr:row>7</xdr:row>
      <xdr:rowOff>257175</xdr:rowOff>
    </xdr:to>
    <xdr:sp macro="" textlink="">
      <xdr:nvSpPr>
        <xdr:cNvPr id="4" name="วงเล็บปีกกาขวา 3"/>
        <xdr:cNvSpPr/>
      </xdr:nvSpPr>
      <xdr:spPr>
        <a:xfrm>
          <a:off x="2992920" y="5107056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9</xdr:row>
      <xdr:rowOff>16565</xdr:rowOff>
    </xdr:from>
    <xdr:to>
      <xdr:col>2</xdr:col>
      <xdr:colOff>99391</xdr:colOff>
      <xdr:row>9</xdr:row>
      <xdr:rowOff>257175</xdr:rowOff>
    </xdr:to>
    <xdr:sp macro="" textlink="">
      <xdr:nvSpPr>
        <xdr:cNvPr id="5" name="วงเล็บปีกกาขวา 4"/>
        <xdr:cNvSpPr/>
      </xdr:nvSpPr>
      <xdr:spPr>
        <a:xfrm>
          <a:off x="2992920" y="51575390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11</xdr:row>
      <xdr:rowOff>16565</xdr:rowOff>
    </xdr:from>
    <xdr:to>
      <xdr:col>2</xdr:col>
      <xdr:colOff>99391</xdr:colOff>
      <xdr:row>11</xdr:row>
      <xdr:rowOff>257175</xdr:rowOff>
    </xdr:to>
    <xdr:sp macro="" textlink="">
      <xdr:nvSpPr>
        <xdr:cNvPr id="6" name="วงเล็บปีกกาขวา 5"/>
        <xdr:cNvSpPr/>
      </xdr:nvSpPr>
      <xdr:spPr>
        <a:xfrm>
          <a:off x="2992920" y="52080215"/>
          <a:ext cx="49696" cy="2406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24848</xdr:colOff>
      <xdr:row>34</xdr:row>
      <xdr:rowOff>16564</xdr:rowOff>
    </xdr:from>
    <xdr:to>
      <xdr:col>2</xdr:col>
      <xdr:colOff>99391</xdr:colOff>
      <xdr:row>34</xdr:row>
      <xdr:rowOff>430695</xdr:rowOff>
    </xdr:to>
    <xdr:sp macro="" textlink="">
      <xdr:nvSpPr>
        <xdr:cNvPr id="7" name="วงเล็บปีกกาขวา 6"/>
        <xdr:cNvSpPr/>
      </xdr:nvSpPr>
      <xdr:spPr>
        <a:xfrm>
          <a:off x="2968073" y="62300539"/>
          <a:ext cx="74543" cy="41413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15</xdr:row>
      <xdr:rowOff>41413</xdr:rowOff>
    </xdr:from>
    <xdr:to>
      <xdr:col>2</xdr:col>
      <xdr:colOff>99391</xdr:colOff>
      <xdr:row>15</xdr:row>
      <xdr:rowOff>405848</xdr:rowOff>
    </xdr:to>
    <xdr:sp macro="" textlink="">
      <xdr:nvSpPr>
        <xdr:cNvPr id="9" name="วงเล็บปีกกาขวา 8"/>
        <xdr:cNvSpPr/>
      </xdr:nvSpPr>
      <xdr:spPr>
        <a:xfrm>
          <a:off x="2992920" y="53267113"/>
          <a:ext cx="49696" cy="36443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117231</xdr:colOff>
      <xdr:row>26</xdr:row>
      <xdr:rowOff>205153</xdr:rowOff>
    </xdr:to>
    <xdr:sp macro="" textlink="">
      <xdr:nvSpPr>
        <xdr:cNvPr id="10" name="วงเล็บปีกกาขวา 9"/>
        <xdr:cNvSpPr/>
      </xdr:nvSpPr>
      <xdr:spPr>
        <a:xfrm>
          <a:off x="8213481" y="8499231"/>
          <a:ext cx="117231" cy="108438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12</xdr:col>
      <xdr:colOff>417636</xdr:colOff>
      <xdr:row>4</xdr:row>
      <xdr:rowOff>7326</xdr:rowOff>
    </xdr:from>
    <xdr:to>
      <xdr:col>13</xdr:col>
      <xdr:colOff>117231</xdr:colOff>
      <xdr:row>6</xdr:row>
      <xdr:rowOff>205154</xdr:rowOff>
    </xdr:to>
    <xdr:sp macro="" textlink="">
      <xdr:nvSpPr>
        <xdr:cNvPr id="11" name="วงเล็บปีกกาขวา 10"/>
        <xdr:cNvSpPr/>
      </xdr:nvSpPr>
      <xdr:spPr>
        <a:xfrm>
          <a:off x="8198828" y="1201614"/>
          <a:ext cx="131884" cy="107705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0</xdr:colOff>
      <xdr:row>36</xdr:row>
      <xdr:rowOff>14654</xdr:rowOff>
    </xdr:from>
    <xdr:to>
      <xdr:col>3</xdr:col>
      <xdr:colOff>58616</xdr:colOff>
      <xdr:row>36</xdr:row>
      <xdr:rowOff>849923</xdr:rowOff>
    </xdr:to>
    <xdr:sp macro="" textlink="">
      <xdr:nvSpPr>
        <xdr:cNvPr id="12" name="วงเล็บปีกกาขวา 11"/>
        <xdr:cNvSpPr/>
      </xdr:nvSpPr>
      <xdr:spPr>
        <a:xfrm>
          <a:off x="3692769" y="14668500"/>
          <a:ext cx="58616" cy="8352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747346</xdr:colOff>
      <xdr:row>42</xdr:row>
      <xdr:rowOff>7327</xdr:rowOff>
    </xdr:from>
    <xdr:to>
      <xdr:col>3</xdr:col>
      <xdr:colOff>124558</xdr:colOff>
      <xdr:row>43</xdr:row>
      <xdr:rowOff>1091712</xdr:rowOff>
    </xdr:to>
    <xdr:sp macro="" textlink="">
      <xdr:nvSpPr>
        <xdr:cNvPr id="13" name="วงเล็บปีกกาขวา 12"/>
        <xdr:cNvSpPr/>
      </xdr:nvSpPr>
      <xdr:spPr>
        <a:xfrm>
          <a:off x="3685442" y="17738481"/>
          <a:ext cx="131885" cy="2183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38</xdr:row>
      <xdr:rowOff>21981</xdr:rowOff>
    </xdr:from>
    <xdr:to>
      <xdr:col>13</xdr:col>
      <xdr:colOff>131885</xdr:colOff>
      <xdr:row>40</xdr:row>
      <xdr:rowOff>402981</xdr:rowOff>
    </xdr:to>
    <xdr:sp macro="" textlink="">
      <xdr:nvSpPr>
        <xdr:cNvPr id="14" name="วงเล็บปีกกาขวา 13"/>
        <xdr:cNvSpPr/>
      </xdr:nvSpPr>
      <xdr:spPr>
        <a:xfrm>
          <a:off x="8008327" y="16214481"/>
          <a:ext cx="124558" cy="1040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57979</xdr:colOff>
      <xdr:row>50</xdr:row>
      <xdr:rowOff>82826</xdr:rowOff>
    </xdr:from>
    <xdr:to>
      <xdr:col>13</xdr:col>
      <xdr:colOff>140805</xdr:colOff>
      <xdr:row>51</xdr:row>
      <xdr:rowOff>372717</xdr:rowOff>
    </xdr:to>
    <xdr:sp macro="" textlink="">
      <xdr:nvSpPr>
        <xdr:cNvPr id="2" name="วงเล็บปีกกาขวา 1"/>
        <xdr:cNvSpPr/>
      </xdr:nvSpPr>
      <xdr:spPr>
        <a:xfrm>
          <a:off x="8239954" y="22876151"/>
          <a:ext cx="82826" cy="57564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58</xdr:row>
      <xdr:rowOff>41413</xdr:rowOff>
    </xdr:from>
    <xdr:to>
      <xdr:col>2</xdr:col>
      <xdr:colOff>99391</xdr:colOff>
      <xdr:row>58</xdr:row>
      <xdr:rowOff>405848</xdr:rowOff>
    </xdr:to>
    <xdr:sp macro="" textlink="">
      <xdr:nvSpPr>
        <xdr:cNvPr id="3" name="วงเล็บปีกกาขวา 2"/>
        <xdr:cNvSpPr/>
      </xdr:nvSpPr>
      <xdr:spPr>
        <a:xfrm>
          <a:off x="2992920" y="25006438"/>
          <a:ext cx="49696" cy="36443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52</xdr:row>
      <xdr:rowOff>16565</xdr:rowOff>
    </xdr:from>
    <xdr:to>
      <xdr:col>2</xdr:col>
      <xdr:colOff>99391</xdr:colOff>
      <xdr:row>52</xdr:row>
      <xdr:rowOff>257175</xdr:rowOff>
    </xdr:to>
    <xdr:sp macro="" textlink="">
      <xdr:nvSpPr>
        <xdr:cNvPr id="4" name="วงเล็บปีกกาขวา 3"/>
        <xdr:cNvSpPr/>
      </xdr:nvSpPr>
      <xdr:spPr>
        <a:xfrm>
          <a:off x="2992920" y="23467115"/>
          <a:ext cx="49696" cy="24061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54</xdr:row>
      <xdr:rowOff>16565</xdr:rowOff>
    </xdr:from>
    <xdr:to>
      <xdr:col>2</xdr:col>
      <xdr:colOff>99391</xdr:colOff>
      <xdr:row>54</xdr:row>
      <xdr:rowOff>257175</xdr:rowOff>
    </xdr:to>
    <xdr:sp macro="" textlink="">
      <xdr:nvSpPr>
        <xdr:cNvPr id="5" name="วงเล็บปีกกาขวา 4"/>
        <xdr:cNvSpPr/>
      </xdr:nvSpPr>
      <xdr:spPr>
        <a:xfrm>
          <a:off x="2992920" y="23971940"/>
          <a:ext cx="49696" cy="24061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56</xdr:row>
      <xdr:rowOff>16565</xdr:rowOff>
    </xdr:from>
    <xdr:to>
      <xdr:col>2</xdr:col>
      <xdr:colOff>99391</xdr:colOff>
      <xdr:row>56</xdr:row>
      <xdr:rowOff>257175</xdr:rowOff>
    </xdr:to>
    <xdr:sp macro="" textlink="">
      <xdr:nvSpPr>
        <xdr:cNvPr id="6" name="วงเล็บปีกกาขวา 5"/>
        <xdr:cNvSpPr/>
      </xdr:nvSpPr>
      <xdr:spPr>
        <a:xfrm>
          <a:off x="2992920" y="24476765"/>
          <a:ext cx="49696" cy="24061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24848</xdr:colOff>
      <xdr:row>79</xdr:row>
      <xdr:rowOff>16564</xdr:rowOff>
    </xdr:from>
    <xdr:to>
      <xdr:col>2</xdr:col>
      <xdr:colOff>99391</xdr:colOff>
      <xdr:row>79</xdr:row>
      <xdr:rowOff>430695</xdr:rowOff>
    </xdr:to>
    <xdr:sp macro="" textlink="">
      <xdr:nvSpPr>
        <xdr:cNvPr id="7" name="วงเล็บปีกกาขวา 6"/>
        <xdr:cNvSpPr/>
      </xdr:nvSpPr>
      <xdr:spPr>
        <a:xfrm>
          <a:off x="2968073" y="34697089"/>
          <a:ext cx="74543" cy="41413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8281</xdr:colOff>
      <xdr:row>88</xdr:row>
      <xdr:rowOff>0</xdr:rowOff>
    </xdr:from>
    <xdr:to>
      <xdr:col>3</xdr:col>
      <xdr:colOff>87922</xdr:colOff>
      <xdr:row>89</xdr:row>
      <xdr:rowOff>977348</xdr:rowOff>
    </xdr:to>
    <xdr:sp macro="" textlink="">
      <xdr:nvSpPr>
        <xdr:cNvPr id="8" name="วงเล็บปีกกาขวา 7"/>
        <xdr:cNvSpPr/>
      </xdr:nvSpPr>
      <xdr:spPr>
        <a:xfrm>
          <a:off x="3694456" y="39062025"/>
          <a:ext cx="79641" cy="20727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49695</xdr:colOff>
      <xdr:row>60</xdr:row>
      <xdr:rowOff>41413</xdr:rowOff>
    </xdr:from>
    <xdr:to>
      <xdr:col>2</xdr:col>
      <xdr:colOff>99391</xdr:colOff>
      <xdr:row>60</xdr:row>
      <xdr:rowOff>405848</xdr:rowOff>
    </xdr:to>
    <xdr:sp macro="" textlink="">
      <xdr:nvSpPr>
        <xdr:cNvPr id="9" name="วงเล็บปีกกาขวา 8"/>
        <xdr:cNvSpPr/>
      </xdr:nvSpPr>
      <xdr:spPr>
        <a:xfrm>
          <a:off x="2992920" y="25663663"/>
          <a:ext cx="49696" cy="36443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7327</xdr:colOff>
      <xdr:row>4</xdr:row>
      <xdr:rowOff>0</xdr:rowOff>
    </xdr:from>
    <xdr:to>
      <xdr:col>3</xdr:col>
      <xdr:colOff>102577</xdr:colOff>
      <xdr:row>7</xdr:row>
      <xdr:rowOff>432289</xdr:rowOff>
    </xdr:to>
    <xdr:sp macro="" textlink="">
      <xdr:nvSpPr>
        <xdr:cNvPr id="27" name="วงเล็บปีกกาขวา 26"/>
        <xdr:cNvSpPr/>
      </xdr:nvSpPr>
      <xdr:spPr>
        <a:xfrm>
          <a:off x="3550627" y="61093350"/>
          <a:ext cx="95250" cy="152766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593481</xdr:colOff>
      <xdr:row>8</xdr:row>
      <xdr:rowOff>14653</xdr:rowOff>
    </xdr:from>
    <xdr:to>
      <xdr:col>3</xdr:col>
      <xdr:colOff>109904</xdr:colOff>
      <xdr:row>10</xdr:row>
      <xdr:rowOff>659423</xdr:rowOff>
    </xdr:to>
    <xdr:sp macro="" textlink="">
      <xdr:nvSpPr>
        <xdr:cNvPr id="28" name="วงเล็บปีกกาขวา 27"/>
        <xdr:cNvSpPr/>
      </xdr:nvSpPr>
      <xdr:spPr>
        <a:xfrm>
          <a:off x="3536706" y="62641528"/>
          <a:ext cx="116498" cy="114007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7327</xdr:rowOff>
    </xdr:from>
    <xdr:to>
      <xdr:col>3</xdr:col>
      <xdr:colOff>95250</xdr:colOff>
      <xdr:row>10</xdr:row>
      <xdr:rowOff>0</xdr:rowOff>
    </xdr:to>
    <xdr:sp macro="" textlink="">
      <xdr:nvSpPr>
        <xdr:cNvPr id="24" name="วงเล็บปีกกาขวา 23"/>
        <xdr:cNvSpPr/>
      </xdr:nvSpPr>
      <xdr:spPr>
        <a:xfrm>
          <a:off x="3543300" y="56938252"/>
          <a:ext cx="95250" cy="218342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7327</xdr:rowOff>
    </xdr:from>
    <xdr:to>
      <xdr:col>13</xdr:col>
      <xdr:colOff>124557</xdr:colOff>
      <xdr:row>5</xdr:row>
      <xdr:rowOff>256443</xdr:rowOff>
    </xdr:to>
    <xdr:sp macro="" textlink="">
      <xdr:nvSpPr>
        <xdr:cNvPr id="8" name="วงเล็บปีกกาขวา 7"/>
        <xdr:cNvSpPr/>
      </xdr:nvSpPr>
      <xdr:spPr>
        <a:xfrm>
          <a:off x="8039100" y="28591852"/>
          <a:ext cx="124557" cy="52534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2</xdr:col>
      <xdr:colOff>593480</xdr:colOff>
      <xdr:row>8</xdr:row>
      <xdr:rowOff>7326</xdr:rowOff>
    </xdr:from>
    <xdr:to>
      <xdr:col>3</xdr:col>
      <xdr:colOff>117231</xdr:colOff>
      <xdr:row>13</xdr:row>
      <xdr:rowOff>424962</xdr:rowOff>
    </xdr:to>
    <xdr:sp macro="" textlink="">
      <xdr:nvSpPr>
        <xdr:cNvPr id="23" name="วงเล็บปีกกาขวา 22"/>
        <xdr:cNvSpPr/>
      </xdr:nvSpPr>
      <xdr:spPr>
        <a:xfrm>
          <a:off x="3536705" y="52775826"/>
          <a:ext cx="123826" cy="348468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16</xdr:row>
      <xdr:rowOff>0</xdr:rowOff>
    </xdr:from>
    <xdr:to>
      <xdr:col>3</xdr:col>
      <xdr:colOff>87923</xdr:colOff>
      <xdr:row>17</xdr:row>
      <xdr:rowOff>212481</xdr:rowOff>
    </xdr:to>
    <xdr:sp macro="" textlink="">
      <xdr:nvSpPr>
        <xdr:cNvPr id="26" name="วงเล็บปีกกาขวา 25"/>
        <xdr:cNvSpPr/>
      </xdr:nvSpPr>
      <xdr:spPr>
        <a:xfrm>
          <a:off x="3550627" y="64655700"/>
          <a:ext cx="80596" cy="869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7326</xdr:colOff>
      <xdr:row>21</xdr:row>
      <xdr:rowOff>0</xdr:rowOff>
    </xdr:from>
    <xdr:to>
      <xdr:col>13</xdr:col>
      <xdr:colOff>87922</xdr:colOff>
      <xdr:row>23</xdr:row>
      <xdr:rowOff>212481</xdr:rowOff>
    </xdr:to>
    <xdr:sp macro="" textlink="">
      <xdr:nvSpPr>
        <xdr:cNvPr id="21" name="วงเล็บปีกกาขวา 20"/>
        <xdr:cNvSpPr/>
      </xdr:nvSpPr>
      <xdr:spPr>
        <a:xfrm>
          <a:off x="8046426" y="50139600"/>
          <a:ext cx="80596" cy="86970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14654</xdr:rowOff>
    </xdr:from>
    <xdr:to>
      <xdr:col>3</xdr:col>
      <xdr:colOff>87923</xdr:colOff>
      <xdr:row>5</xdr:row>
      <xdr:rowOff>212481</xdr:rowOff>
    </xdr:to>
    <xdr:sp macro="" textlink="">
      <xdr:nvSpPr>
        <xdr:cNvPr id="25" name="วงเล็บปีกกาขวา 24"/>
        <xdr:cNvSpPr/>
      </xdr:nvSpPr>
      <xdr:spPr>
        <a:xfrm>
          <a:off x="3543300" y="59793554"/>
          <a:ext cx="87923" cy="63597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7327</xdr:colOff>
      <xdr:row>4</xdr:row>
      <xdr:rowOff>7327</xdr:rowOff>
    </xdr:from>
    <xdr:to>
      <xdr:col>3</xdr:col>
      <xdr:colOff>95250</xdr:colOff>
      <xdr:row>5</xdr:row>
      <xdr:rowOff>212481</xdr:rowOff>
    </xdr:to>
    <xdr:sp macro="" textlink="">
      <xdr:nvSpPr>
        <xdr:cNvPr id="22" name="วงเล็บปีกกาขวา 21"/>
        <xdr:cNvSpPr/>
      </xdr:nvSpPr>
      <xdr:spPr>
        <a:xfrm>
          <a:off x="3550627" y="51461377"/>
          <a:ext cx="87923" cy="6433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439615</xdr:rowOff>
    </xdr:from>
    <xdr:to>
      <xdr:col>3</xdr:col>
      <xdr:colOff>124558</xdr:colOff>
      <xdr:row>7</xdr:row>
      <xdr:rowOff>307731</xdr:rowOff>
    </xdr:to>
    <xdr:sp macro="" textlink="">
      <xdr:nvSpPr>
        <xdr:cNvPr id="3" name="วงเล็บปีกกาขวา 2"/>
        <xdr:cNvSpPr/>
      </xdr:nvSpPr>
      <xdr:spPr>
        <a:xfrm>
          <a:off x="3543300" y="1363540"/>
          <a:ext cx="124558" cy="125876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10</xdr:row>
      <xdr:rowOff>11206</xdr:rowOff>
    </xdr:from>
    <xdr:to>
      <xdr:col>13</xdr:col>
      <xdr:colOff>179294</xdr:colOff>
      <xdr:row>11</xdr:row>
      <xdr:rowOff>224117</xdr:rowOff>
    </xdr:to>
    <xdr:sp macro="" textlink="">
      <xdr:nvSpPr>
        <xdr:cNvPr id="4" name="วงเล็บปีกกาขวา 3"/>
        <xdr:cNvSpPr/>
      </xdr:nvSpPr>
      <xdr:spPr>
        <a:xfrm>
          <a:off x="8039100" y="6507256"/>
          <a:ext cx="179294" cy="4796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14</xdr:row>
      <xdr:rowOff>14654</xdr:rowOff>
    </xdr:from>
    <xdr:to>
      <xdr:col>13</xdr:col>
      <xdr:colOff>179294</xdr:colOff>
      <xdr:row>15</xdr:row>
      <xdr:rowOff>227566</xdr:rowOff>
    </xdr:to>
    <xdr:sp macro="" textlink="">
      <xdr:nvSpPr>
        <xdr:cNvPr id="5" name="วงเล็บปีกกาขวา 4"/>
        <xdr:cNvSpPr/>
      </xdr:nvSpPr>
      <xdr:spPr>
        <a:xfrm>
          <a:off x="8039100" y="7529879"/>
          <a:ext cx="179294" cy="47961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18</xdr:row>
      <xdr:rowOff>7327</xdr:rowOff>
    </xdr:from>
    <xdr:to>
      <xdr:col>13</xdr:col>
      <xdr:colOff>131884</xdr:colOff>
      <xdr:row>20</xdr:row>
      <xdr:rowOff>0</xdr:rowOff>
    </xdr:to>
    <xdr:sp macro="" textlink="">
      <xdr:nvSpPr>
        <xdr:cNvPr id="6" name="วงเล็บปีกกาขวา 5"/>
        <xdr:cNvSpPr/>
      </xdr:nvSpPr>
      <xdr:spPr>
        <a:xfrm>
          <a:off x="8039100" y="8560777"/>
          <a:ext cx="131884" cy="56417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14653</xdr:colOff>
      <xdr:row>22</xdr:row>
      <xdr:rowOff>0</xdr:rowOff>
    </xdr:from>
    <xdr:to>
      <xdr:col>13</xdr:col>
      <xdr:colOff>95250</xdr:colOff>
      <xdr:row>23</xdr:row>
      <xdr:rowOff>249116</xdr:rowOff>
    </xdr:to>
    <xdr:sp macro="" textlink="">
      <xdr:nvSpPr>
        <xdr:cNvPr id="7" name="วงเล็บปีกกาขวา 6"/>
        <xdr:cNvSpPr/>
      </xdr:nvSpPr>
      <xdr:spPr>
        <a:xfrm>
          <a:off x="8053753" y="9601200"/>
          <a:ext cx="80597" cy="50629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0</xdr:colOff>
      <xdr:row>66</xdr:row>
      <xdr:rowOff>7327</xdr:rowOff>
    </xdr:from>
    <xdr:to>
      <xdr:col>13</xdr:col>
      <xdr:colOff>102577</xdr:colOff>
      <xdr:row>69</xdr:row>
      <xdr:rowOff>652096</xdr:rowOff>
    </xdr:to>
    <xdr:sp macro="" textlink="">
      <xdr:nvSpPr>
        <xdr:cNvPr id="15" name="วงเล็บปีกกาขวา 14"/>
        <xdr:cNvSpPr/>
      </xdr:nvSpPr>
      <xdr:spPr>
        <a:xfrm>
          <a:off x="8039100" y="39507502"/>
          <a:ext cx="102577" cy="24354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71</xdr:row>
      <xdr:rowOff>652096</xdr:rowOff>
    </xdr:from>
    <xdr:to>
      <xdr:col>13</xdr:col>
      <xdr:colOff>124557</xdr:colOff>
      <xdr:row>76</xdr:row>
      <xdr:rowOff>212481</xdr:rowOff>
    </xdr:to>
    <xdr:sp macro="" textlink="">
      <xdr:nvSpPr>
        <xdr:cNvPr id="19" name="วงเล็บปีกกาขวา 18"/>
        <xdr:cNvSpPr/>
      </xdr:nvSpPr>
      <xdr:spPr>
        <a:xfrm>
          <a:off x="8046427" y="46829296"/>
          <a:ext cx="117230" cy="116058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13</xdr:col>
      <xdr:colOff>7327</xdr:colOff>
      <xdr:row>79</xdr:row>
      <xdr:rowOff>7327</xdr:rowOff>
    </xdr:from>
    <xdr:to>
      <xdr:col>13</xdr:col>
      <xdr:colOff>102577</xdr:colOff>
      <xdr:row>82</xdr:row>
      <xdr:rowOff>205154</xdr:rowOff>
    </xdr:to>
    <xdr:sp macro="" textlink="">
      <xdr:nvSpPr>
        <xdr:cNvPr id="20" name="วงเล็บปีกกาขวา 19"/>
        <xdr:cNvSpPr/>
      </xdr:nvSpPr>
      <xdr:spPr>
        <a:xfrm>
          <a:off x="8046427" y="48518152"/>
          <a:ext cx="95250" cy="115032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14653</xdr:colOff>
      <xdr:row>19</xdr:row>
      <xdr:rowOff>7327</xdr:rowOff>
    </xdr:from>
    <xdr:to>
      <xdr:col>13</xdr:col>
      <xdr:colOff>73269</xdr:colOff>
      <xdr:row>20</xdr:row>
      <xdr:rowOff>432288</xdr:rowOff>
    </xdr:to>
    <xdr:sp macro="" textlink="">
      <xdr:nvSpPr>
        <xdr:cNvPr id="17" name="วงเล็บปีกกาขวา 16"/>
        <xdr:cNvSpPr/>
      </xdr:nvSpPr>
      <xdr:spPr>
        <a:xfrm>
          <a:off x="8053753" y="43727077"/>
          <a:ext cx="58616" cy="86311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23</xdr:row>
      <xdr:rowOff>7327</xdr:rowOff>
    </xdr:from>
    <xdr:to>
      <xdr:col>3</xdr:col>
      <xdr:colOff>82826</xdr:colOff>
      <xdr:row>27</xdr:row>
      <xdr:rowOff>5193</xdr:rowOff>
    </xdr:to>
    <xdr:sp macro="" textlink="">
      <xdr:nvSpPr>
        <xdr:cNvPr id="18" name="วงเล็บปีกกาขวา 17"/>
        <xdr:cNvSpPr/>
      </xdr:nvSpPr>
      <xdr:spPr>
        <a:xfrm>
          <a:off x="3552284" y="7163501"/>
          <a:ext cx="75499" cy="6439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1</xdr:colOff>
      <xdr:row>35</xdr:row>
      <xdr:rowOff>438978</xdr:rowOff>
    </xdr:from>
    <xdr:to>
      <xdr:col>3</xdr:col>
      <xdr:colOff>115957</xdr:colOff>
      <xdr:row>38</xdr:row>
      <xdr:rowOff>0</xdr:rowOff>
    </xdr:to>
    <xdr:sp macro="" textlink="">
      <xdr:nvSpPr>
        <xdr:cNvPr id="6" name="วงเล็บปีกกาขวา 5"/>
        <xdr:cNvSpPr/>
      </xdr:nvSpPr>
      <xdr:spPr>
        <a:xfrm>
          <a:off x="3544958" y="10361543"/>
          <a:ext cx="115956" cy="21866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3</xdr:col>
      <xdr:colOff>7327</xdr:colOff>
      <xdr:row>16</xdr:row>
      <xdr:rowOff>14654</xdr:rowOff>
    </xdr:from>
    <xdr:to>
      <xdr:col>3</xdr:col>
      <xdr:colOff>109904</xdr:colOff>
      <xdr:row>16</xdr:row>
      <xdr:rowOff>652096</xdr:rowOff>
    </xdr:to>
    <xdr:sp macro="" textlink="">
      <xdr:nvSpPr>
        <xdr:cNvPr id="7" name="วงเล็บปีกกาขวา 6"/>
        <xdr:cNvSpPr/>
      </xdr:nvSpPr>
      <xdr:spPr>
        <a:xfrm>
          <a:off x="3703027" y="29361179"/>
          <a:ext cx="102577" cy="42789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view="pageLayout" zoomScale="115" zoomScaleNormal="100" zoomScaleSheetLayoutView="115" zoomScalePageLayoutView="115" workbookViewId="0">
      <selection activeCell="E20" sqref="E20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3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3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3" ht="36.75" customHeight="1">
      <c r="A4" s="5" t="s">
        <v>14</v>
      </c>
      <c r="B4" s="9" t="s">
        <v>245</v>
      </c>
      <c r="C4" s="7" t="s">
        <v>251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87.75" customHeight="1">
      <c r="A5" s="25" t="s">
        <v>15</v>
      </c>
      <c r="B5" s="26" t="s">
        <v>244</v>
      </c>
      <c r="C5" s="20" t="s">
        <v>251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53.25" customHeight="1">
      <c r="A6" s="25" t="s">
        <v>16</v>
      </c>
      <c r="B6" s="26" t="s">
        <v>246</v>
      </c>
      <c r="C6" s="20" t="s">
        <v>251</v>
      </c>
      <c r="D6" s="23"/>
      <c r="E6" s="24" t="s">
        <v>254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58.5" customHeight="1">
      <c r="A7" s="25" t="s">
        <v>17</v>
      </c>
      <c r="B7" s="27" t="s">
        <v>243</v>
      </c>
      <c r="C7" s="20" t="s">
        <v>251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16"/>
      <c r="B8" s="16" t="s">
        <v>18</v>
      </c>
      <c r="C8" s="17"/>
      <c r="D8" s="253"/>
      <c r="E8" s="254"/>
      <c r="F8" s="254"/>
      <c r="G8" s="254"/>
      <c r="H8" s="255"/>
      <c r="I8" s="253"/>
      <c r="J8" s="254"/>
      <c r="K8" s="254"/>
      <c r="L8" s="255"/>
      <c r="M8" s="254"/>
      <c r="N8" s="254"/>
      <c r="O8" s="255"/>
      <c r="P8" s="253"/>
      <c r="Q8" s="254"/>
      <c r="R8" s="254"/>
      <c r="S8" s="255"/>
      <c r="T8" s="253"/>
      <c r="U8" s="254"/>
      <c r="V8" s="254"/>
      <c r="W8" s="255"/>
    </row>
  </sheetData>
  <mergeCells count="10">
    <mergeCell ref="A1:W1"/>
    <mergeCell ref="A2:A3"/>
    <mergeCell ref="C2:C3"/>
    <mergeCell ref="D2:M2"/>
    <mergeCell ref="N2:W2"/>
    <mergeCell ref="T8:W8"/>
    <mergeCell ref="D8:H8"/>
    <mergeCell ref="I8:L8"/>
    <mergeCell ref="M8:O8"/>
    <mergeCell ref="P8:S8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showWhiteSpace="0" view="pageLayout" topLeftCell="A10" zoomScale="115" zoomScaleNormal="100" zoomScaleSheetLayoutView="115" zoomScalePageLayoutView="115" workbookViewId="0">
      <selection activeCell="D20" sqref="D20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139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139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139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139" s="12" customFormat="1" ht="33" customHeight="1">
      <c r="A4" s="5" t="s">
        <v>46</v>
      </c>
      <c r="B4" s="6" t="s">
        <v>47</v>
      </c>
      <c r="C4" s="8"/>
      <c r="D4" s="3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</row>
    <row r="5" spans="1:139" s="40" customFormat="1" ht="36" customHeight="1">
      <c r="A5" s="42" t="s">
        <v>291</v>
      </c>
      <c r="B5" s="37" t="s">
        <v>286</v>
      </c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</row>
    <row r="6" spans="1:139" ht="18" customHeight="1">
      <c r="A6" s="35" t="s">
        <v>334</v>
      </c>
      <c r="B6" s="26" t="s">
        <v>317</v>
      </c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139" ht="17.25" customHeight="1">
      <c r="A7" s="35" t="s">
        <v>335</v>
      </c>
      <c r="B7" s="26" t="s">
        <v>316</v>
      </c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139" s="40" customFormat="1" ht="36" customHeight="1">
      <c r="A8" s="42" t="s">
        <v>292</v>
      </c>
      <c r="B8" s="37" t="s">
        <v>287</v>
      </c>
      <c r="C8" s="38"/>
      <c r="D8" s="3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</row>
    <row r="9" spans="1:139" ht="18" customHeight="1">
      <c r="A9" s="35" t="s">
        <v>336</v>
      </c>
      <c r="B9" s="26" t="s">
        <v>317</v>
      </c>
      <c r="C9" s="23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139" ht="17.25" customHeight="1">
      <c r="A10" s="35" t="s">
        <v>337</v>
      </c>
      <c r="B10" s="26" t="s">
        <v>316</v>
      </c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139" s="40" customFormat="1" ht="36" customHeight="1">
      <c r="A11" s="42" t="s">
        <v>293</v>
      </c>
      <c r="B11" s="37" t="s">
        <v>288</v>
      </c>
      <c r="C11" s="38"/>
      <c r="D11" s="3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</row>
    <row r="12" spans="1:139" ht="18" customHeight="1">
      <c r="A12" s="35" t="s">
        <v>338</v>
      </c>
      <c r="B12" s="26" t="s">
        <v>317</v>
      </c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139" ht="17.25" customHeight="1">
      <c r="A13" s="35" t="s">
        <v>339</v>
      </c>
      <c r="B13" s="26" t="s">
        <v>316</v>
      </c>
      <c r="C13" s="23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139" ht="17.25" customHeight="1">
      <c r="A14" s="35"/>
      <c r="B14" s="26"/>
      <c r="C14" s="23"/>
      <c r="D14" s="82"/>
      <c r="E14" s="81"/>
      <c r="F14" s="81"/>
      <c r="G14" s="81"/>
      <c r="H14" s="83"/>
      <c r="I14" s="80"/>
      <c r="J14" s="81"/>
      <c r="K14" s="81"/>
      <c r="L14" s="83"/>
      <c r="M14" s="81"/>
      <c r="N14" s="81"/>
      <c r="O14" s="83"/>
      <c r="P14" s="80"/>
      <c r="Q14" s="81"/>
      <c r="R14" s="81"/>
      <c r="S14" s="83"/>
      <c r="T14" s="80"/>
      <c r="U14" s="81"/>
      <c r="V14" s="81"/>
      <c r="W14" s="83"/>
    </row>
    <row r="15" spans="1:139" ht="17.25" customHeight="1">
      <c r="A15" s="35"/>
      <c r="B15" s="26"/>
      <c r="C15" s="23"/>
      <c r="D15" s="82"/>
      <c r="E15" s="81"/>
      <c r="F15" s="81"/>
      <c r="G15" s="81"/>
      <c r="H15" s="83"/>
      <c r="I15" s="80"/>
      <c r="J15" s="81"/>
      <c r="K15" s="81"/>
      <c r="L15" s="83"/>
      <c r="M15" s="81"/>
      <c r="N15" s="81"/>
      <c r="O15" s="83"/>
      <c r="P15" s="80"/>
      <c r="Q15" s="81"/>
      <c r="R15" s="81"/>
      <c r="S15" s="83"/>
      <c r="T15" s="80"/>
      <c r="U15" s="81"/>
      <c r="V15" s="81"/>
      <c r="W15" s="83"/>
    </row>
    <row r="16" spans="1:139">
      <c r="A16" s="15"/>
      <c r="B16" s="16" t="s">
        <v>48</v>
      </c>
      <c r="C16" s="17"/>
      <c r="D16" s="253"/>
      <c r="E16" s="254"/>
      <c r="F16" s="254"/>
      <c r="G16" s="254"/>
      <c r="H16" s="255"/>
      <c r="I16" s="253"/>
      <c r="J16" s="254"/>
      <c r="K16" s="254"/>
      <c r="L16" s="255"/>
      <c r="M16" s="254"/>
      <c r="N16" s="254"/>
      <c r="O16" s="255"/>
      <c r="P16" s="253"/>
      <c r="Q16" s="254"/>
      <c r="R16" s="254"/>
      <c r="S16" s="255"/>
      <c r="T16" s="253"/>
      <c r="U16" s="254"/>
      <c r="V16" s="254"/>
      <c r="W16" s="255"/>
    </row>
    <row r="17" spans="1:256" ht="34.5">
      <c r="A17" s="25" t="s">
        <v>53</v>
      </c>
      <c r="B17" s="22" t="s">
        <v>54</v>
      </c>
      <c r="C17" s="23" t="s">
        <v>251</v>
      </c>
      <c r="D17" s="24" t="s">
        <v>255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56">
      <c r="A18" s="2"/>
      <c r="B18" s="3" t="s">
        <v>55</v>
      </c>
      <c r="C18" s="4"/>
      <c r="D18" s="278"/>
      <c r="E18" s="279"/>
      <c r="F18" s="279"/>
      <c r="G18" s="279"/>
      <c r="H18" s="280"/>
      <c r="I18" s="278"/>
      <c r="J18" s="279"/>
      <c r="K18" s="279"/>
      <c r="L18" s="280"/>
      <c r="M18" s="279"/>
      <c r="N18" s="279"/>
      <c r="O18" s="280"/>
      <c r="P18" s="278"/>
      <c r="Q18" s="279"/>
      <c r="R18" s="279"/>
      <c r="S18" s="280"/>
      <c r="T18" s="278"/>
      <c r="U18" s="279"/>
      <c r="V18" s="279"/>
      <c r="W18" s="280"/>
    </row>
    <row r="19" spans="1:256" s="12" customFormat="1" ht="21.75" customHeight="1">
      <c r="A19" s="5" t="s">
        <v>115</v>
      </c>
      <c r="B19" s="9" t="s">
        <v>116</v>
      </c>
      <c r="C19" s="8" t="e">
        <f>C20*100/C21</f>
        <v>#DIV/0!</v>
      </c>
      <c r="D19" s="8" t="e">
        <f t="shared" ref="D19:M19" si="0">D20*100/D21</f>
        <v>#DIV/0!</v>
      </c>
      <c r="E19" s="8" t="e">
        <f t="shared" si="0"/>
        <v>#DIV/0!</v>
      </c>
      <c r="F19" s="8" t="e">
        <f t="shared" si="0"/>
        <v>#DIV/0!</v>
      </c>
      <c r="G19" s="8" t="e">
        <f t="shared" si="0"/>
        <v>#DIV/0!</v>
      </c>
      <c r="H19" s="8" t="e">
        <f t="shared" si="0"/>
        <v>#DIV/0!</v>
      </c>
      <c r="I19" s="8" t="e">
        <f t="shared" si="0"/>
        <v>#DIV/0!</v>
      </c>
      <c r="J19" s="8" t="e">
        <f t="shared" si="0"/>
        <v>#DIV/0!</v>
      </c>
      <c r="K19" s="8" t="e">
        <f t="shared" si="0"/>
        <v>#DIV/0!</v>
      </c>
      <c r="L19" s="8" t="e">
        <f t="shared" si="0"/>
        <v>#DIV/0!</v>
      </c>
      <c r="M19" s="8" t="e">
        <f t="shared" si="0"/>
        <v>#DIV/0!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4.5">
      <c r="A20" s="25" t="s">
        <v>117</v>
      </c>
      <c r="B20" s="22" t="s">
        <v>118</v>
      </c>
      <c r="C20" s="23">
        <f>SUM(D20:M20)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3" t="s">
        <v>257</v>
      </c>
      <c r="O20" s="23"/>
      <c r="P20" s="23"/>
      <c r="Q20" s="23"/>
      <c r="R20" s="23"/>
      <c r="S20" s="23"/>
      <c r="T20" s="23"/>
      <c r="U20" s="23"/>
      <c r="V20" s="23"/>
      <c r="W20" s="23"/>
    </row>
    <row r="21" spans="1:256" ht="34.5">
      <c r="A21" s="25" t="s">
        <v>119</v>
      </c>
      <c r="B21" s="22" t="s">
        <v>120</v>
      </c>
      <c r="C21" s="23">
        <f>SUM(D21:M21)</f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2"/>
      <c r="O21" s="23"/>
      <c r="P21" s="23"/>
      <c r="Q21" s="23"/>
      <c r="R21" s="23"/>
      <c r="S21" s="23"/>
      <c r="T21" s="23"/>
      <c r="U21" s="23"/>
      <c r="V21" s="23"/>
      <c r="W21" s="23"/>
    </row>
    <row r="22" spans="1:256">
      <c r="A22" s="15"/>
      <c r="B22" s="16" t="s">
        <v>121</v>
      </c>
      <c r="C22" s="17"/>
      <c r="D22" s="253"/>
      <c r="E22" s="254"/>
      <c r="F22" s="254"/>
      <c r="G22" s="254"/>
      <c r="H22" s="255"/>
      <c r="I22" s="253"/>
      <c r="J22" s="254"/>
      <c r="K22" s="254"/>
      <c r="L22" s="255"/>
      <c r="M22" s="254"/>
      <c r="N22" s="254"/>
      <c r="O22" s="255"/>
      <c r="P22" s="253"/>
      <c r="Q22" s="254"/>
      <c r="R22" s="254"/>
      <c r="S22" s="255"/>
      <c r="T22" s="253"/>
      <c r="U22" s="254"/>
      <c r="V22" s="254"/>
      <c r="W22" s="255"/>
    </row>
    <row r="23" spans="1:256" s="12" customFormat="1" ht="51.75">
      <c r="A23" s="5" t="s">
        <v>122</v>
      </c>
      <c r="B23" s="9" t="s">
        <v>123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>
      <c r="A24" s="21" t="s">
        <v>124</v>
      </c>
      <c r="B24" s="22" t="s">
        <v>125</v>
      </c>
      <c r="C24" s="23"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6">
      <c r="A25" s="21" t="s">
        <v>126</v>
      </c>
      <c r="B25" s="22" t="s">
        <v>127</v>
      </c>
      <c r="C25" s="23">
        <f>SUM(N25:W25)</f>
        <v>0</v>
      </c>
      <c r="D25" s="24" t="s">
        <v>262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6" ht="20.25" hidden="1" customHeight="1">
      <c r="A26" s="21" t="s">
        <v>65</v>
      </c>
      <c r="B26" s="22" t="s">
        <v>66</v>
      </c>
      <c r="C26" s="29">
        <f>SUM(N26:W26)</f>
        <v>850920</v>
      </c>
      <c r="D26" s="29"/>
      <c r="E26" s="24" t="s">
        <v>258</v>
      </c>
      <c r="F26" s="23"/>
      <c r="G26" s="29"/>
      <c r="H26" s="29"/>
      <c r="I26" s="29"/>
      <c r="J26" s="23"/>
      <c r="K26" s="29"/>
      <c r="L26" s="29"/>
      <c r="M26" s="23"/>
      <c r="N26" s="29">
        <v>167273</v>
      </c>
      <c r="O26" s="29">
        <v>129025</v>
      </c>
      <c r="P26" s="29">
        <v>122188</v>
      </c>
      <c r="Q26" s="29">
        <v>74301</v>
      </c>
      <c r="R26" s="29">
        <v>65195</v>
      </c>
      <c r="S26" s="29">
        <v>80476</v>
      </c>
      <c r="T26" s="23">
        <v>63395</v>
      </c>
      <c r="U26" s="29">
        <v>45880</v>
      </c>
      <c r="V26" s="29">
        <v>54970</v>
      </c>
      <c r="W26" s="29">
        <v>48217</v>
      </c>
    </row>
    <row r="27" spans="1:256">
      <c r="A27" s="25" t="s">
        <v>128</v>
      </c>
      <c r="B27" s="26" t="s">
        <v>129</v>
      </c>
      <c r="C27" s="23">
        <v>209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56">
      <c r="A28" s="15"/>
      <c r="B28" s="16" t="s">
        <v>130</v>
      </c>
      <c r="C28" s="17"/>
      <c r="D28" s="253"/>
      <c r="E28" s="254"/>
      <c r="F28" s="254"/>
      <c r="G28" s="254"/>
      <c r="H28" s="255"/>
      <c r="I28" s="253"/>
      <c r="J28" s="254"/>
      <c r="K28" s="254"/>
      <c r="L28" s="255"/>
      <c r="M28" s="254"/>
      <c r="N28" s="254"/>
      <c r="O28" s="255"/>
      <c r="P28" s="253"/>
      <c r="Q28" s="254"/>
      <c r="R28" s="254"/>
      <c r="S28" s="255"/>
      <c r="T28" s="253"/>
      <c r="U28" s="254"/>
      <c r="V28" s="254"/>
      <c r="W28" s="255"/>
    </row>
    <row r="31" spans="1:256" ht="21.75">
      <c r="A31" s="47" t="s">
        <v>352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56" ht="20.25">
      <c r="A32" s="48"/>
      <c r="B32" s="49" t="s">
        <v>407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56">
      <c r="A33" s="257" t="s">
        <v>0</v>
      </c>
      <c r="B33" s="18" t="s">
        <v>1</v>
      </c>
      <c r="C33" s="259" t="s">
        <v>2</v>
      </c>
      <c r="D33" s="261" t="s">
        <v>230</v>
      </c>
      <c r="E33" s="262"/>
      <c r="F33" s="262"/>
      <c r="G33" s="262"/>
      <c r="H33" s="262"/>
      <c r="I33" s="263"/>
      <c r="J33" s="263"/>
      <c r="K33" s="263"/>
      <c r="L33" s="263"/>
      <c r="M33" s="263"/>
      <c r="N33" s="264" t="s">
        <v>242</v>
      </c>
      <c r="O33" s="265"/>
      <c r="P33" s="265"/>
      <c r="Q33" s="265"/>
      <c r="R33" s="265"/>
      <c r="S33" s="265"/>
      <c r="T33" s="265"/>
      <c r="U33" s="265"/>
      <c r="V33" s="265"/>
      <c r="W33" s="266"/>
    </row>
    <row r="34" spans="1:256" ht="34.5" customHeight="1">
      <c r="A34" s="258"/>
      <c r="B34" s="19"/>
      <c r="C34" s="260"/>
      <c r="D34" s="20" t="s">
        <v>239</v>
      </c>
      <c r="E34" s="20" t="s">
        <v>229</v>
      </c>
      <c r="F34" s="20" t="s">
        <v>237</v>
      </c>
      <c r="G34" s="20" t="s">
        <v>231</v>
      </c>
      <c r="H34" s="20" t="s">
        <v>232</v>
      </c>
      <c r="I34" s="20" t="s">
        <v>233</v>
      </c>
      <c r="J34" s="20" t="s">
        <v>234</v>
      </c>
      <c r="K34" s="20" t="s">
        <v>235</v>
      </c>
      <c r="L34" s="20" t="s">
        <v>236</v>
      </c>
      <c r="M34" s="20" t="s">
        <v>238</v>
      </c>
      <c r="N34" s="20" t="s">
        <v>240</v>
      </c>
      <c r="O34" s="20" t="s">
        <v>241</v>
      </c>
      <c r="P34" s="20" t="s">
        <v>237</v>
      </c>
      <c r="Q34" s="20" t="s">
        <v>231</v>
      </c>
      <c r="R34" s="20" t="s">
        <v>232</v>
      </c>
      <c r="S34" s="20" t="s">
        <v>233</v>
      </c>
      <c r="T34" s="20" t="s">
        <v>234</v>
      </c>
      <c r="U34" s="20" t="s">
        <v>235</v>
      </c>
      <c r="V34" s="20" t="s">
        <v>236</v>
      </c>
      <c r="W34" s="20" t="s">
        <v>238</v>
      </c>
    </row>
    <row r="35" spans="1:256" s="12" customFormat="1" ht="22.5" customHeight="1">
      <c r="A35" s="5" t="s">
        <v>365</v>
      </c>
      <c r="B35" s="9" t="s">
        <v>366</v>
      </c>
      <c r="C35" s="44" t="s">
        <v>362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2" customFormat="1" ht="34.5">
      <c r="A36" s="5" t="s">
        <v>402</v>
      </c>
      <c r="B36" s="9" t="s">
        <v>403</v>
      </c>
      <c r="C36" s="4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86.25">
      <c r="A37" s="25" t="s">
        <v>355</v>
      </c>
      <c r="B37" s="22" t="s">
        <v>404</v>
      </c>
      <c r="C37" s="23"/>
      <c r="D37" s="24" t="s">
        <v>405</v>
      </c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43"/>
      <c r="P37" s="23"/>
      <c r="Q37" s="23"/>
      <c r="R37" s="23"/>
      <c r="S37" s="23"/>
      <c r="T37" s="23"/>
      <c r="U37" s="23"/>
      <c r="V37" s="23"/>
      <c r="W37" s="23"/>
    </row>
    <row r="38" spans="1:256" ht="86.25">
      <c r="A38" s="30" t="s">
        <v>357</v>
      </c>
      <c r="B38" s="22" t="s">
        <v>406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3"/>
      <c r="P38" s="23"/>
      <c r="Q38" s="23"/>
      <c r="R38" s="23"/>
      <c r="S38" s="23"/>
      <c r="T38" s="23"/>
      <c r="U38" s="23"/>
      <c r="V38" s="23"/>
      <c r="W38" s="23"/>
    </row>
  </sheetData>
  <mergeCells count="29">
    <mergeCell ref="A33:A34"/>
    <mergeCell ref="C33:C34"/>
    <mergeCell ref="D33:M33"/>
    <mergeCell ref="N33:W33"/>
    <mergeCell ref="T28:W28"/>
    <mergeCell ref="D28:H28"/>
    <mergeCell ref="I28:L28"/>
    <mergeCell ref="M28:O28"/>
    <mergeCell ref="P28:S28"/>
    <mergeCell ref="D22:H22"/>
    <mergeCell ref="I22:L22"/>
    <mergeCell ref="M22:O22"/>
    <mergeCell ref="P22:S22"/>
    <mergeCell ref="T22:W22"/>
    <mergeCell ref="P18:S18"/>
    <mergeCell ref="A1:W1"/>
    <mergeCell ref="A2:A3"/>
    <mergeCell ref="C2:C3"/>
    <mergeCell ref="D2:M2"/>
    <mergeCell ref="N2:W2"/>
    <mergeCell ref="D16:H16"/>
    <mergeCell ref="I16:L16"/>
    <mergeCell ref="M16:O16"/>
    <mergeCell ref="P16:S16"/>
    <mergeCell ref="T16:W16"/>
    <mergeCell ref="T18:W18"/>
    <mergeCell ref="D18:H18"/>
    <mergeCell ref="I18:L18"/>
    <mergeCell ref="M18:O18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view="pageLayout" topLeftCell="A28" zoomScale="115" zoomScaleNormal="100" zoomScaleSheetLayoutView="115" zoomScalePageLayoutView="115" workbookViewId="0">
      <selection activeCell="B36" sqref="B36:B37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ht="34.5">
      <c r="A4" s="25" t="s">
        <v>56</v>
      </c>
      <c r="B4" s="22" t="s">
        <v>57</v>
      </c>
      <c r="C4" s="23" t="s">
        <v>256</v>
      </c>
      <c r="D4" s="24" t="s">
        <v>255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56">
      <c r="A5" s="15"/>
      <c r="B5" s="16" t="s">
        <v>58</v>
      </c>
      <c r="C5" s="17"/>
      <c r="D5" s="253"/>
      <c r="E5" s="254"/>
      <c r="F5" s="254"/>
      <c r="G5" s="254"/>
      <c r="H5" s="255"/>
      <c r="I5" s="253"/>
      <c r="J5" s="254"/>
      <c r="K5" s="254"/>
      <c r="L5" s="255"/>
      <c r="M5" s="254"/>
      <c r="N5" s="254"/>
      <c r="O5" s="255"/>
      <c r="P5" s="253"/>
      <c r="Q5" s="254"/>
      <c r="R5" s="254"/>
      <c r="S5" s="255"/>
      <c r="T5" s="253"/>
      <c r="U5" s="254"/>
      <c r="V5" s="254"/>
      <c r="W5" s="255"/>
    </row>
    <row r="6" spans="1:256" ht="34.5">
      <c r="A6" s="9" t="s">
        <v>59</v>
      </c>
      <c r="B6" s="6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56" ht="42.75" customHeight="1">
      <c r="A7" s="30" t="s">
        <v>61</v>
      </c>
      <c r="B7" s="26" t="s">
        <v>62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56" ht="37.5" customHeight="1">
      <c r="A8" s="30" t="s">
        <v>63</v>
      </c>
      <c r="B8" s="22" t="s">
        <v>64</v>
      </c>
      <c r="C8" s="23">
        <v>0</v>
      </c>
      <c r="D8" s="29"/>
      <c r="E8" s="23"/>
      <c r="F8" s="23"/>
      <c r="G8" s="23"/>
      <c r="H8" s="23"/>
      <c r="I8" s="29"/>
      <c r="J8" s="23"/>
      <c r="K8" s="23"/>
      <c r="L8" s="23"/>
      <c r="M8" s="23"/>
      <c r="N8" s="23"/>
      <c r="O8" s="24" t="s">
        <v>253</v>
      </c>
      <c r="P8" s="29"/>
      <c r="Q8" s="23"/>
      <c r="R8" s="23"/>
      <c r="S8" s="23"/>
      <c r="T8" s="29"/>
      <c r="U8" s="23"/>
      <c r="V8" s="23"/>
      <c r="W8" s="23"/>
    </row>
    <row r="9" spans="1:256" ht="32.25" hidden="1" customHeight="1">
      <c r="A9" s="21" t="s">
        <v>65</v>
      </c>
      <c r="B9" s="22" t="s">
        <v>66</v>
      </c>
      <c r="C9" s="29">
        <f>SUM(D9:M9)</f>
        <v>850920</v>
      </c>
      <c r="D9" s="29">
        <v>167273</v>
      </c>
      <c r="E9" s="29">
        <v>129025</v>
      </c>
      <c r="F9" s="29">
        <v>122188</v>
      </c>
      <c r="G9" s="29">
        <v>74301</v>
      </c>
      <c r="H9" s="29">
        <v>65195</v>
      </c>
      <c r="I9" s="29">
        <v>80476</v>
      </c>
      <c r="J9" s="23">
        <v>63395</v>
      </c>
      <c r="K9" s="29">
        <v>45880</v>
      </c>
      <c r="L9" s="29">
        <v>54970</v>
      </c>
      <c r="M9" s="29">
        <v>48217</v>
      </c>
      <c r="N9" s="29"/>
      <c r="O9" s="29"/>
      <c r="P9" s="29"/>
      <c r="Q9" s="23"/>
      <c r="R9" s="29"/>
      <c r="S9" s="29"/>
      <c r="T9" s="29"/>
      <c r="U9" s="23"/>
      <c r="V9" s="29"/>
      <c r="W9" s="29"/>
    </row>
    <row r="10" spans="1:256" ht="32.25" customHeight="1">
      <c r="A10" s="25" t="s">
        <v>67</v>
      </c>
      <c r="B10" s="22" t="s">
        <v>68</v>
      </c>
      <c r="C10" s="23">
        <v>860.53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56">
      <c r="A11" s="15"/>
      <c r="B11" s="16" t="s">
        <v>69</v>
      </c>
      <c r="C11" s="17"/>
      <c r="D11" s="253"/>
      <c r="E11" s="254"/>
      <c r="F11" s="254"/>
      <c r="G11" s="254"/>
      <c r="H11" s="255"/>
      <c r="I11" s="253"/>
      <c r="J11" s="254"/>
      <c r="K11" s="254"/>
      <c r="L11" s="255"/>
      <c r="M11" s="254"/>
      <c r="N11" s="254"/>
      <c r="O11" s="255"/>
      <c r="P11" s="253"/>
      <c r="Q11" s="254"/>
      <c r="R11" s="254"/>
      <c r="S11" s="255"/>
      <c r="T11" s="253"/>
      <c r="U11" s="254"/>
      <c r="V11" s="254"/>
      <c r="W11" s="255"/>
    </row>
    <row r="12" spans="1:256" s="12" customFormat="1" ht="34.5">
      <c r="A12" s="5" t="s">
        <v>70</v>
      </c>
      <c r="B12" s="6" t="s">
        <v>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6" customHeight="1">
      <c r="A13" s="30" t="s">
        <v>72</v>
      </c>
      <c r="B13" s="22" t="s">
        <v>73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56" ht="36" customHeight="1">
      <c r="A14" s="30" t="s">
        <v>74</v>
      </c>
      <c r="B14" s="22" t="s">
        <v>75</v>
      </c>
      <c r="C14" s="23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 t="s">
        <v>253</v>
      </c>
      <c r="P14" s="23"/>
      <c r="Q14" s="23"/>
      <c r="R14" s="23"/>
      <c r="S14" s="23"/>
      <c r="T14" s="23"/>
      <c r="U14" s="23"/>
      <c r="V14" s="23"/>
      <c r="W14" s="23"/>
    </row>
    <row r="15" spans="1:256" hidden="1">
      <c r="A15" s="21" t="s">
        <v>65</v>
      </c>
      <c r="B15" s="22" t="s">
        <v>66</v>
      </c>
      <c r="C15" s="29">
        <f>SUM(D15:M15)</f>
        <v>850920</v>
      </c>
      <c r="D15" s="29">
        <v>167273</v>
      </c>
      <c r="E15" s="29">
        <v>129025</v>
      </c>
      <c r="F15" s="29">
        <v>122188</v>
      </c>
      <c r="G15" s="29">
        <v>74301</v>
      </c>
      <c r="H15" s="29">
        <v>65195</v>
      </c>
      <c r="I15" s="29">
        <v>80476</v>
      </c>
      <c r="J15" s="23">
        <v>63395</v>
      </c>
      <c r="K15" s="29">
        <v>45880</v>
      </c>
      <c r="L15" s="29">
        <v>54970</v>
      </c>
      <c r="M15" s="29">
        <v>48217</v>
      </c>
      <c r="N15" s="29"/>
      <c r="O15" s="29"/>
      <c r="P15" s="29"/>
      <c r="Q15" s="23"/>
      <c r="R15" s="29"/>
      <c r="S15" s="29"/>
      <c r="T15" s="29"/>
      <c r="U15" s="23"/>
      <c r="V15" s="29"/>
      <c r="W15" s="29"/>
    </row>
    <row r="16" spans="1:256" ht="38.25" customHeight="1">
      <c r="A16" s="25" t="s">
        <v>76</v>
      </c>
      <c r="B16" s="26" t="s">
        <v>77</v>
      </c>
      <c r="C16" s="23">
        <v>675.73</v>
      </c>
      <c r="D16" s="23"/>
      <c r="E16" s="31"/>
      <c r="F16" s="31"/>
      <c r="G16" s="23"/>
      <c r="H16" s="31"/>
      <c r="I16" s="23"/>
      <c r="J16" s="31"/>
      <c r="K16" s="23"/>
      <c r="L16" s="31"/>
      <c r="M16" s="31"/>
      <c r="N16" s="23"/>
      <c r="O16" s="31"/>
      <c r="P16" s="23"/>
      <c r="Q16" s="31"/>
      <c r="R16" s="23"/>
      <c r="S16" s="31"/>
      <c r="T16" s="23"/>
      <c r="U16" s="31"/>
      <c r="V16" s="23"/>
      <c r="W16" s="31"/>
    </row>
    <row r="17" spans="1:256">
      <c r="A17" s="15"/>
      <c r="B17" s="16" t="s">
        <v>78</v>
      </c>
      <c r="C17" s="17"/>
      <c r="D17" s="253"/>
      <c r="E17" s="254"/>
      <c r="F17" s="254"/>
      <c r="G17" s="254"/>
      <c r="H17" s="255"/>
      <c r="I17" s="253"/>
      <c r="J17" s="254"/>
      <c r="K17" s="254"/>
      <c r="L17" s="255"/>
      <c r="M17" s="254"/>
      <c r="N17" s="254"/>
      <c r="O17" s="255"/>
      <c r="P17" s="253"/>
      <c r="Q17" s="254"/>
      <c r="R17" s="254"/>
      <c r="S17" s="255"/>
      <c r="T17" s="253"/>
      <c r="U17" s="254"/>
      <c r="V17" s="254"/>
      <c r="W17" s="255"/>
    </row>
    <row r="18" spans="1:256" s="12" customFormat="1" ht="34.5">
      <c r="A18" s="5" t="s">
        <v>79</v>
      </c>
      <c r="B18" s="6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7.5" customHeight="1">
      <c r="A19" s="30" t="s">
        <v>81</v>
      </c>
      <c r="B19" s="26" t="s">
        <v>82</v>
      </c>
      <c r="C19" s="23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56" ht="36" customHeight="1">
      <c r="A20" s="30" t="s">
        <v>83</v>
      </c>
      <c r="B20" s="22" t="s">
        <v>84</v>
      </c>
      <c r="C20" s="23"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 t="s">
        <v>253</v>
      </c>
      <c r="P20" s="23"/>
      <c r="Q20" s="23"/>
      <c r="R20" s="23"/>
      <c r="S20" s="23"/>
      <c r="T20" s="23"/>
      <c r="U20" s="23"/>
      <c r="V20" s="23"/>
      <c r="W20" s="23"/>
    </row>
    <row r="21" spans="1:256" hidden="1">
      <c r="A21" s="21" t="s">
        <v>65</v>
      </c>
      <c r="B21" s="22" t="s">
        <v>66</v>
      </c>
      <c r="C21" s="29">
        <f>SUM(D21:M21)</f>
        <v>850920</v>
      </c>
      <c r="D21" s="29">
        <v>167273</v>
      </c>
      <c r="E21" s="29">
        <v>129025</v>
      </c>
      <c r="F21" s="29">
        <v>122188</v>
      </c>
      <c r="G21" s="29">
        <v>74301</v>
      </c>
      <c r="H21" s="29">
        <v>65195</v>
      </c>
      <c r="I21" s="29">
        <v>80476</v>
      </c>
      <c r="J21" s="23">
        <v>63395</v>
      </c>
      <c r="K21" s="29">
        <v>45880</v>
      </c>
      <c r="L21" s="29">
        <v>54970</v>
      </c>
      <c r="M21" s="29">
        <v>48217</v>
      </c>
      <c r="N21" s="29"/>
      <c r="O21" s="29"/>
      <c r="P21" s="29"/>
      <c r="Q21" s="23"/>
      <c r="R21" s="29"/>
      <c r="S21" s="29"/>
      <c r="T21" s="29"/>
      <c r="U21" s="23"/>
      <c r="V21" s="29"/>
      <c r="W21" s="29"/>
    </row>
    <row r="22" spans="1:256" ht="37.5" customHeight="1">
      <c r="A22" s="25" t="s">
        <v>85</v>
      </c>
      <c r="B22" s="26" t="s">
        <v>86</v>
      </c>
      <c r="C22" s="23">
        <v>276.82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56">
      <c r="A23" s="2"/>
      <c r="B23" s="16" t="s">
        <v>87</v>
      </c>
      <c r="C23" s="17"/>
      <c r="D23" s="253"/>
      <c r="E23" s="254"/>
      <c r="F23" s="254"/>
      <c r="G23" s="254"/>
      <c r="H23" s="255"/>
      <c r="I23" s="253"/>
      <c r="J23" s="254"/>
      <c r="K23" s="254"/>
      <c r="L23" s="255"/>
      <c r="M23" s="254"/>
      <c r="N23" s="254"/>
      <c r="O23" s="255"/>
      <c r="P23" s="253"/>
      <c r="Q23" s="254"/>
      <c r="R23" s="254"/>
      <c r="S23" s="255"/>
      <c r="T23" s="253"/>
      <c r="U23" s="254"/>
      <c r="V23" s="254"/>
      <c r="W23" s="255"/>
    </row>
    <row r="24" spans="1:256" s="12" customFormat="1" ht="34.5">
      <c r="A24" s="5" t="s">
        <v>88</v>
      </c>
      <c r="B24" s="6" t="s">
        <v>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34.5">
      <c r="A25" s="30" t="s">
        <v>90</v>
      </c>
      <c r="B25" s="22" t="s">
        <v>91</v>
      </c>
      <c r="C25" s="23"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6" ht="34.5">
      <c r="A26" s="30" t="s">
        <v>92</v>
      </c>
      <c r="B26" s="22" t="s">
        <v>93</v>
      </c>
      <c r="C26" s="23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 t="s">
        <v>253</v>
      </c>
      <c r="P26" s="23"/>
      <c r="Q26" s="23"/>
      <c r="R26" s="23"/>
      <c r="S26" s="23"/>
      <c r="T26" s="23"/>
      <c r="U26" s="23"/>
      <c r="V26" s="23"/>
      <c r="W26" s="23"/>
    </row>
    <row r="27" spans="1:256" hidden="1">
      <c r="A27" s="21" t="s">
        <v>65</v>
      </c>
      <c r="B27" s="22" t="s">
        <v>66</v>
      </c>
      <c r="C27" s="29">
        <f>SUM(D27:M27)</f>
        <v>850920</v>
      </c>
      <c r="D27" s="29">
        <v>167273</v>
      </c>
      <c r="E27" s="29">
        <v>129025</v>
      </c>
      <c r="F27" s="29">
        <v>122188</v>
      </c>
      <c r="G27" s="29">
        <v>74301</v>
      </c>
      <c r="H27" s="29">
        <v>65195</v>
      </c>
      <c r="I27" s="29">
        <v>80476</v>
      </c>
      <c r="J27" s="23">
        <v>63395</v>
      </c>
      <c r="K27" s="29">
        <v>45880</v>
      </c>
      <c r="L27" s="29">
        <v>54970</v>
      </c>
      <c r="M27" s="29">
        <v>48217</v>
      </c>
      <c r="N27" s="29"/>
      <c r="O27" s="29"/>
      <c r="P27" s="29"/>
      <c r="Q27" s="23"/>
      <c r="R27" s="29"/>
      <c r="S27" s="29"/>
      <c r="T27" s="29"/>
      <c r="U27" s="23"/>
      <c r="V27" s="29"/>
      <c r="W27" s="29"/>
    </row>
    <row r="28" spans="1:256" ht="34.5">
      <c r="A28" s="25" t="s">
        <v>94</v>
      </c>
      <c r="B28" s="26" t="s">
        <v>95</v>
      </c>
      <c r="C28" s="23">
        <v>216.57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56">
      <c r="A29" s="15"/>
      <c r="B29" s="16" t="s">
        <v>96</v>
      </c>
      <c r="C29" s="17"/>
      <c r="D29" s="253"/>
      <c r="E29" s="254"/>
      <c r="F29" s="254"/>
      <c r="G29" s="254"/>
      <c r="H29" s="255"/>
      <c r="I29" s="253"/>
      <c r="J29" s="254"/>
      <c r="K29" s="254"/>
      <c r="L29" s="255"/>
      <c r="M29" s="254"/>
      <c r="N29" s="254"/>
      <c r="O29" s="255"/>
      <c r="P29" s="253"/>
      <c r="Q29" s="254"/>
      <c r="R29" s="254"/>
      <c r="S29" s="255"/>
      <c r="T29" s="253"/>
      <c r="U29" s="254"/>
      <c r="V29" s="254"/>
      <c r="W29" s="255"/>
    </row>
    <row r="30" spans="1:256" s="12" customFormat="1" ht="38.25" customHeight="1">
      <c r="A30" s="5" t="s">
        <v>108</v>
      </c>
      <c r="B30" s="9" t="s">
        <v>109</v>
      </c>
      <c r="C30" s="8" t="e">
        <f t="shared" ref="C30:M30" si="0">C31*100/C32</f>
        <v>#DIV/0!</v>
      </c>
      <c r="D30" s="8" t="e">
        <f t="shared" si="0"/>
        <v>#DIV/0!</v>
      </c>
      <c r="E30" s="8" t="e">
        <f t="shared" si="0"/>
        <v>#DIV/0!</v>
      </c>
      <c r="F30" s="8" t="e">
        <f t="shared" si="0"/>
        <v>#DIV/0!</v>
      </c>
      <c r="G30" s="8" t="e">
        <f t="shared" si="0"/>
        <v>#DIV/0!</v>
      </c>
      <c r="H30" s="8" t="e">
        <f t="shared" si="0"/>
        <v>#DIV/0!</v>
      </c>
      <c r="I30" s="8" t="e">
        <f t="shared" si="0"/>
        <v>#DIV/0!</v>
      </c>
      <c r="J30" s="8" t="e">
        <f t="shared" si="0"/>
        <v>#DIV/0!</v>
      </c>
      <c r="K30" s="8" t="e">
        <f t="shared" si="0"/>
        <v>#DIV/0!</v>
      </c>
      <c r="L30" s="8" t="e">
        <f t="shared" si="0"/>
        <v>#DIV/0!</v>
      </c>
      <c r="M30" s="8" t="e">
        <f t="shared" si="0"/>
        <v>#DIV/0!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21.75" customHeight="1">
      <c r="A31" s="21" t="s">
        <v>110</v>
      </c>
      <c r="B31" s="22" t="s">
        <v>111</v>
      </c>
      <c r="C31" s="23">
        <f>SUM(D31:M31)</f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2" t="s">
        <v>253</v>
      </c>
      <c r="P31" s="23"/>
      <c r="Q31" s="23"/>
      <c r="R31" s="23"/>
      <c r="S31" s="23"/>
      <c r="T31" s="23"/>
      <c r="U31" s="23"/>
      <c r="V31" s="23"/>
      <c r="W31" s="23"/>
    </row>
    <row r="32" spans="1:256" ht="21.75" customHeight="1">
      <c r="A32" s="21" t="s">
        <v>112</v>
      </c>
      <c r="B32" s="22" t="s">
        <v>113</v>
      </c>
      <c r="C32" s="23">
        <f>SUM(D32:M32)</f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2"/>
      <c r="P32" s="23"/>
      <c r="Q32" s="23"/>
      <c r="R32" s="23"/>
      <c r="S32" s="23"/>
      <c r="T32" s="23"/>
      <c r="U32" s="23"/>
      <c r="V32" s="23"/>
      <c r="W32" s="23"/>
    </row>
    <row r="33" spans="1:256">
      <c r="A33" s="15"/>
      <c r="B33" s="16" t="s">
        <v>114</v>
      </c>
      <c r="C33" s="17"/>
      <c r="D33" s="253"/>
      <c r="E33" s="254"/>
      <c r="F33" s="254"/>
      <c r="G33" s="254"/>
      <c r="H33" s="255"/>
      <c r="I33" s="253"/>
      <c r="J33" s="254"/>
      <c r="K33" s="254"/>
      <c r="L33" s="255"/>
      <c r="M33" s="254"/>
      <c r="N33" s="254"/>
      <c r="O33" s="255"/>
      <c r="P33" s="253"/>
      <c r="Q33" s="254"/>
      <c r="R33" s="254"/>
      <c r="S33" s="255"/>
      <c r="T33" s="253"/>
      <c r="U33" s="254"/>
      <c r="V33" s="254"/>
      <c r="W33" s="255"/>
    </row>
    <row r="35" spans="1:256" s="12" customFormat="1" ht="51.75">
      <c r="A35" s="5" t="s">
        <v>394</v>
      </c>
      <c r="B35" s="9" t="s">
        <v>395</v>
      </c>
      <c r="C35" s="4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69">
      <c r="A36" s="25" t="s">
        <v>355</v>
      </c>
      <c r="B36" s="22" t="s">
        <v>396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43"/>
      <c r="P36" s="23"/>
      <c r="Q36" s="23"/>
      <c r="R36" s="23"/>
      <c r="S36" s="23"/>
      <c r="T36" s="23"/>
      <c r="U36" s="23"/>
      <c r="V36" s="23"/>
      <c r="W36" s="23"/>
    </row>
    <row r="37" spans="1:256" ht="51.75">
      <c r="A37" s="30" t="s">
        <v>357</v>
      </c>
      <c r="B37" s="22" t="s">
        <v>397</v>
      </c>
      <c r="C37" s="23"/>
      <c r="D37" s="2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43"/>
      <c r="P37" s="23"/>
      <c r="Q37" s="23"/>
      <c r="R37" s="23"/>
      <c r="S37" s="23"/>
      <c r="T37" s="23"/>
      <c r="U37" s="23"/>
      <c r="V37" s="23"/>
      <c r="W37" s="23"/>
    </row>
  </sheetData>
  <mergeCells count="35">
    <mergeCell ref="T33:W33"/>
    <mergeCell ref="D5:H5"/>
    <mergeCell ref="I5:L5"/>
    <mergeCell ref="M5:O5"/>
    <mergeCell ref="P5:S5"/>
    <mergeCell ref="T5:W5"/>
    <mergeCell ref="D33:H33"/>
    <mergeCell ref="I33:L33"/>
    <mergeCell ref="M33:O33"/>
    <mergeCell ref="P33:S33"/>
    <mergeCell ref="D29:H29"/>
    <mergeCell ref="I29:L29"/>
    <mergeCell ref="M29:O29"/>
    <mergeCell ref="P29:S29"/>
    <mergeCell ref="T29:W29"/>
    <mergeCell ref="D17:H17"/>
    <mergeCell ref="I17:L17"/>
    <mergeCell ref="M17:O17"/>
    <mergeCell ref="P17:S17"/>
    <mergeCell ref="T17:W17"/>
    <mergeCell ref="D23:H23"/>
    <mergeCell ref="I23:L23"/>
    <mergeCell ref="M23:O23"/>
    <mergeCell ref="P23:S23"/>
    <mergeCell ref="T23:W23"/>
    <mergeCell ref="D11:H11"/>
    <mergeCell ref="I11:L11"/>
    <mergeCell ref="M11:O11"/>
    <mergeCell ref="P11:S11"/>
    <mergeCell ref="A1:W1"/>
    <mergeCell ref="A2:A3"/>
    <mergeCell ref="C2:C3"/>
    <mergeCell ref="D2:M2"/>
    <mergeCell ref="N2:W2"/>
    <mergeCell ref="T11:W11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12"/>
  <sheetViews>
    <sheetView tabSelected="1" showWhiteSpace="0" view="pageBreakPreview" zoomScale="130" zoomScaleNormal="85" zoomScaleSheetLayoutView="130" zoomScalePageLayoutView="130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E117" sqref="E117"/>
    </sheetView>
  </sheetViews>
  <sheetFormatPr defaultRowHeight="17.25"/>
  <cols>
    <col min="1" max="1" width="7.25" style="77" customWidth="1"/>
    <col min="2" max="2" width="31.5" style="77" customWidth="1"/>
    <col min="3" max="3" width="7.75" style="77" customWidth="1"/>
    <col min="4" max="4" width="7.125" style="77" customWidth="1"/>
    <col min="5" max="5" width="7" style="77" customWidth="1"/>
    <col min="6" max="6" width="6.75" style="77" customWidth="1"/>
    <col min="7" max="7" width="6.875" style="77" customWidth="1"/>
    <col min="8" max="9" width="6.75" style="77" customWidth="1"/>
    <col min="10" max="10" width="6.875" style="77" customWidth="1"/>
    <col min="11" max="13" width="6.75" style="77" customWidth="1"/>
    <col min="14" max="16" width="5.625" style="77" customWidth="1"/>
    <col min="17" max="17" width="5.125" style="77" customWidth="1"/>
    <col min="18" max="18" width="6.875" style="77" customWidth="1"/>
    <col min="19" max="21" width="5.625" style="77" customWidth="1"/>
    <col min="22" max="22" width="5.25" style="77" customWidth="1"/>
    <col min="23" max="23" width="6.25" style="77" customWidth="1"/>
    <col min="24" max="16384" width="9" style="69"/>
  </cols>
  <sheetData>
    <row r="1" spans="1:256" ht="21">
      <c r="A1" s="287" t="s">
        <v>625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56">
      <c r="A2" s="288" t="s">
        <v>0</v>
      </c>
      <c r="B2" s="239" t="s">
        <v>1</v>
      </c>
      <c r="C2" s="288" t="s">
        <v>2</v>
      </c>
      <c r="D2" s="264" t="s">
        <v>230</v>
      </c>
      <c r="E2" s="269"/>
      <c r="F2" s="269"/>
      <c r="G2" s="269"/>
      <c r="H2" s="269"/>
      <c r="I2" s="265"/>
      <c r="J2" s="265"/>
      <c r="K2" s="265"/>
      <c r="L2" s="265"/>
      <c r="M2" s="265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89"/>
      <c r="B3" s="240"/>
      <c r="C3" s="289"/>
      <c r="D3" s="71" t="s">
        <v>239</v>
      </c>
      <c r="E3" s="71" t="s">
        <v>229</v>
      </c>
      <c r="F3" s="71" t="s">
        <v>237</v>
      </c>
      <c r="G3" s="71" t="s">
        <v>231</v>
      </c>
      <c r="H3" s="71" t="s">
        <v>232</v>
      </c>
      <c r="I3" s="71" t="s">
        <v>233</v>
      </c>
      <c r="J3" s="71" t="s">
        <v>234</v>
      </c>
      <c r="K3" s="71" t="s">
        <v>235</v>
      </c>
      <c r="L3" s="71" t="s">
        <v>236</v>
      </c>
      <c r="M3" s="71" t="s">
        <v>238</v>
      </c>
      <c r="N3" s="71" t="s">
        <v>240</v>
      </c>
      <c r="O3" s="71" t="s">
        <v>241</v>
      </c>
      <c r="P3" s="71" t="s">
        <v>237</v>
      </c>
      <c r="Q3" s="71" t="s">
        <v>231</v>
      </c>
      <c r="R3" s="71" t="s">
        <v>232</v>
      </c>
      <c r="S3" s="71" t="s">
        <v>233</v>
      </c>
      <c r="T3" s="71" t="s">
        <v>234</v>
      </c>
      <c r="U3" s="71" t="s">
        <v>235</v>
      </c>
      <c r="V3" s="71" t="s">
        <v>236</v>
      </c>
      <c r="W3" s="71" t="s">
        <v>238</v>
      </c>
    </row>
    <row r="4" spans="1:256" s="77" customFormat="1" ht="35.25" customHeight="1">
      <c r="A4" s="66" t="s">
        <v>3</v>
      </c>
      <c r="B4" s="67" t="s">
        <v>4</v>
      </c>
      <c r="C4" s="154" t="s">
        <v>247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77" customFormat="1" ht="21" customHeight="1">
      <c r="A5" s="73" t="s">
        <v>5</v>
      </c>
      <c r="B5" s="72" t="s">
        <v>6</v>
      </c>
      <c r="C5" s="73">
        <f>SUM(N5:W5)</f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>
        <v>0</v>
      </c>
      <c r="O5" s="73">
        <v>0</v>
      </c>
      <c r="P5" s="73">
        <v>0</v>
      </c>
      <c r="Q5" s="73">
        <v>1</v>
      </c>
      <c r="R5" s="73">
        <v>1</v>
      </c>
      <c r="S5" s="73">
        <v>0</v>
      </c>
      <c r="T5" s="73">
        <v>1</v>
      </c>
      <c r="U5" s="73">
        <v>0</v>
      </c>
      <c r="V5" s="73">
        <v>0</v>
      </c>
      <c r="W5" s="73">
        <v>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77" customFormat="1" ht="21" customHeight="1">
      <c r="A6" s="73" t="s">
        <v>7</v>
      </c>
      <c r="B6" s="72" t="s">
        <v>8</v>
      </c>
      <c r="C6" s="73">
        <f>SUM(N6:W6)</f>
        <v>12</v>
      </c>
      <c r="D6" s="74" t="s">
        <v>252</v>
      </c>
      <c r="E6" s="73"/>
      <c r="F6" s="73"/>
      <c r="G6" s="73"/>
      <c r="H6" s="73"/>
      <c r="I6" s="73"/>
      <c r="J6" s="73"/>
      <c r="K6" s="73"/>
      <c r="L6" s="73"/>
      <c r="M6" s="73"/>
      <c r="N6" s="73">
        <v>3</v>
      </c>
      <c r="O6" s="73">
        <v>2</v>
      </c>
      <c r="P6" s="73">
        <v>2</v>
      </c>
      <c r="Q6" s="73">
        <v>1</v>
      </c>
      <c r="R6" s="73">
        <v>1</v>
      </c>
      <c r="S6" s="73">
        <v>0</v>
      </c>
      <c r="T6" s="73">
        <v>1</v>
      </c>
      <c r="U6" s="73">
        <v>1</v>
      </c>
      <c r="V6" s="73">
        <v>1</v>
      </c>
      <c r="W6" s="73">
        <v>0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77" customFormat="1" ht="21" customHeight="1">
      <c r="A7" s="73" t="s">
        <v>9</v>
      </c>
      <c r="B7" s="72" t="s">
        <v>10</v>
      </c>
      <c r="C7" s="73">
        <f>SUM(N7:W7)</f>
        <v>5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>
        <v>0</v>
      </c>
      <c r="O7" s="73">
        <v>1</v>
      </c>
      <c r="P7" s="73">
        <v>0</v>
      </c>
      <c r="Q7" s="73">
        <v>0</v>
      </c>
      <c r="R7" s="73">
        <v>0</v>
      </c>
      <c r="S7" s="73">
        <v>2</v>
      </c>
      <c r="T7" s="73">
        <v>0</v>
      </c>
      <c r="U7" s="73">
        <v>0</v>
      </c>
      <c r="V7" s="73">
        <v>1</v>
      </c>
      <c r="W7" s="73">
        <v>1</v>
      </c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77" customFormat="1" ht="21" customHeight="1">
      <c r="A8" s="73" t="s">
        <v>11</v>
      </c>
      <c r="B8" s="72" t="s">
        <v>449</v>
      </c>
      <c r="C8" s="73">
        <f>SUM(N8:W8)</f>
        <v>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7" customFormat="1" ht="21" customHeight="1">
      <c r="A9" s="73" t="s">
        <v>450</v>
      </c>
      <c r="B9" s="72" t="s">
        <v>12</v>
      </c>
      <c r="C9" s="73">
        <f>SUM(N9:W9)</f>
        <v>20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>
        <v>3</v>
      </c>
      <c r="O9" s="73">
        <v>3</v>
      </c>
      <c r="P9" s="73">
        <v>2</v>
      </c>
      <c r="Q9" s="73">
        <v>2</v>
      </c>
      <c r="R9" s="73">
        <v>2</v>
      </c>
      <c r="S9" s="73">
        <v>2</v>
      </c>
      <c r="T9" s="73">
        <v>2</v>
      </c>
      <c r="U9" s="73">
        <v>1</v>
      </c>
      <c r="V9" s="73">
        <v>2</v>
      </c>
      <c r="W9" s="73">
        <v>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77" customFormat="1">
      <c r="A10" s="75"/>
      <c r="B10" s="76" t="s">
        <v>13</v>
      </c>
      <c r="C10" s="75"/>
      <c r="D10" s="272"/>
      <c r="E10" s="273"/>
      <c r="F10" s="273"/>
      <c r="G10" s="273"/>
      <c r="H10" s="274"/>
      <c r="I10" s="272"/>
      <c r="J10" s="273"/>
      <c r="K10" s="273"/>
      <c r="L10" s="274"/>
      <c r="M10" s="273"/>
      <c r="N10" s="273"/>
      <c r="O10" s="274"/>
      <c r="P10" s="272"/>
      <c r="Q10" s="273"/>
      <c r="R10" s="273"/>
      <c r="S10" s="274"/>
      <c r="T10" s="272"/>
      <c r="U10" s="273"/>
      <c r="V10" s="273"/>
      <c r="W10" s="27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77" customFormat="1" ht="36.75" customHeight="1">
      <c r="A11" s="66" t="s">
        <v>14</v>
      </c>
      <c r="B11" s="144" t="s">
        <v>245</v>
      </c>
      <c r="C11" s="154" t="s">
        <v>412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77" customFormat="1" ht="86.25">
      <c r="A12" s="71" t="s">
        <v>15</v>
      </c>
      <c r="B12" s="155" t="s">
        <v>244</v>
      </c>
      <c r="C12" s="71" t="s">
        <v>412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77" customFormat="1" ht="51" customHeight="1">
      <c r="A13" s="71" t="s">
        <v>16</v>
      </c>
      <c r="B13" s="155" t="s">
        <v>246</v>
      </c>
      <c r="C13" s="71" t="s">
        <v>557</v>
      </c>
      <c r="D13" s="73"/>
      <c r="E13" s="74" t="s">
        <v>254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77" customFormat="1" ht="58.5" customHeight="1">
      <c r="A14" s="71" t="s">
        <v>17</v>
      </c>
      <c r="B14" s="156" t="s">
        <v>243</v>
      </c>
      <c r="C14" s="71" t="s">
        <v>412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77" customFormat="1">
      <c r="A15" s="75"/>
      <c r="B15" s="76" t="s">
        <v>18</v>
      </c>
      <c r="C15" s="75"/>
      <c r="D15" s="272"/>
      <c r="E15" s="273"/>
      <c r="F15" s="273"/>
      <c r="G15" s="273"/>
      <c r="H15" s="274"/>
      <c r="I15" s="272"/>
      <c r="J15" s="273"/>
      <c r="K15" s="273"/>
      <c r="L15" s="274"/>
      <c r="M15" s="273"/>
      <c r="N15" s="273"/>
      <c r="O15" s="274"/>
      <c r="P15" s="272"/>
      <c r="Q15" s="273"/>
      <c r="R15" s="273"/>
      <c r="S15" s="274"/>
      <c r="T15" s="272"/>
      <c r="U15" s="273"/>
      <c r="V15" s="273"/>
      <c r="W15" s="274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77" customFormat="1" ht="23.25" customHeight="1">
      <c r="A16" s="66" t="s">
        <v>19</v>
      </c>
      <c r="B16" s="144" t="s">
        <v>532</v>
      </c>
      <c r="C16" s="157">
        <f>C17*100/C18</f>
        <v>3.9483911083475829</v>
      </c>
      <c r="D16" s="157">
        <f t="shared" ref="D16:M16" si="0">D17*100/D18</f>
        <v>0</v>
      </c>
      <c r="E16" s="157">
        <f t="shared" si="0"/>
        <v>1.557632398753894</v>
      </c>
      <c r="F16" s="157">
        <f t="shared" si="0"/>
        <v>6.6844919786096257</v>
      </c>
      <c r="G16" s="157">
        <f t="shared" si="0"/>
        <v>0.55555555555555558</v>
      </c>
      <c r="H16" s="157">
        <f t="shared" si="0"/>
        <v>3.6023054755043229</v>
      </c>
      <c r="I16" s="157">
        <f t="shared" si="0"/>
        <v>6.5313327449249776</v>
      </c>
      <c r="J16" s="157">
        <f t="shared" si="0"/>
        <v>1.9145802650957291</v>
      </c>
      <c r="K16" s="157">
        <f t="shared" si="0"/>
        <v>8.6322869955156953</v>
      </c>
      <c r="L16" s="157">
        <f t="shared" si="0"/>
        <v>3.9184952978056424</v>
      </c>
      <c r="M16" s="157">
        <f t="shared" si="0"/>
        <v>1.3303769401330376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21" customHeight="1">
      <c r="A17" s="158" t="s">
        <v>20</v>
      </c>
      <c r="B17" s="72" t="s">
        <v>21</v>
      </c>
      <c r="C17" s="73">
        <f>SUM(D17:M17)</f>
        <v>254</v>
      </c>
      <c r="D17" s="241">
        <v>0</v>
      </c>
      <c r="E17" s="241">
        <v>5</v>
      </c>
      <c r="F17" s="241">
        <v>25</v>
      </c>
      <c r="G17" s="241">
        <v>4</v>
      </c>
      <c r="H17" s="241">
        <v>25</v>
      </c>
      <c r="I17" s="241">
        <v>74</v>
      </c>
      <c r="J17" s="241">
        <v>13</v>
      </c>
      <c r="K17" s="241">
        <v>77</v>
      </c>
      <c r="L17" s="241">
        <v>25</v>
      </c>
      <c r="M17" s="241">
        <v>6</v>
      </c>
      <c r="N17" s="73"/>
      <c r="O17" s="69" t="s">
        <v>621</v>
      </c>
      <c r="P17" s="73"/>
      <c r="Q17" s="73"/>
      <c r="R17" s="73"/>
      <c r="S17" s="73"/>
      <c r="T17" s="73"/>
      <c r="U17" s="73"/>
      <c r="V17" s="73"/>
      <c r="W17" s="73"/>
    </row>
    <row r="18" spans="1:256" ht="25.5" customHeight="1">
      <c r="A18" s="158" t="s">
        <v>22</v>
      </c>
      <c r="B18" s="72" t="s">
        <v>23</v>
      </c>
      <c r="C18" s="73">
        <f>SUM(D18:M18)</f>
        <v>6433</v>
      </c>
      <c r="D18" s="241">
        <v>531</v>
      </c>
      <c r="E18" s="241">
        <v>321</v>
      </c>
      <c r="F18" s="241">
        <v>374</v>
      </c>
      <c r="G18" s="242">
        <v>720</v>
      </c>
      <c r="H18" s="242">
        <v>694</v>
      </c>
      <c r="I18" s="243">
        <v>1133</v>
      </c>
      <c r="J18" s="241">
        <v>679</v>
      </c>
      <c r="K18" s="242">
        <v>892</v>
      </c>
      <c r="L18" s="242">
        <v>638</v>
      </c>
      <c r="M18" s="241">
        <v>451</v>
      </c>
      <c r="N18" s="124"/>
      <c r="O18" s="124"/>
      <c r="P18" s="73"/>
      <c r="Q18" s="73"/>
      <c r="R18" s="124"/>
      <c r="S18" s="124"/>
      <c r="T18" s="73"/>
      <c r="U18" s="73"/>
      <c r="V18" s="124"/>
      <c r="W18" s="124"/>
    </row>
    <row r="19" spans="1:256" s="77" customFormat="1" ht="21" customHeight="1">
      <c r="A19" s="75"/>
      <c r="B19" s="76" t="s">
        <v>24</v>
      </c>
      <c r="C19" s="75"/>
      <c r="D19" s="272"/>
      <c r="E19" s="273"/>
      <c r="F19" s="273"/>
      <c r="G19" s="273"/>
      <c r="H19" s="274"/>
      <c r="I19" s="272"/>
      <c r="J19" s="273"/>
      <c r="K19" s="273"/>
      <c r="L19" s="274"/>
      <c r="M19" s="273"/>
      <c r="N19" s="273"/>
      <c r="O19" s="274"/>
      <c r="P19" s="272"/>
      <c r="Q19" s="273"/>
      <c r="R19" s="273"/>
      <c r="S19" s="274"/>
      <c r="T19" s="272"/>
      <c r="U19" s="273"/>
      <c r="V19" s="273"/>
      <c r="W19" s="274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77" customFormat="1" ht="21" customHeight="1">
      <c r="A20" s="159" t="s">
        <v>25</v>
      </c>
      <c r="B20" s="67" t="s">
        <v>26</v>
      </c>
      <c r="C20" s="157">
        <f>C21*100/C22</f>
        <v>14.960629921259843</v>
      </c>
      <c r="D20" s="157">
        <f t="shared" ref="D20:M20" si="1">D21*100/D22</f>
        <v>0</v>
      </c>
      <c r="E20" s="157">
        <f t="shared" si="1"/>
        <v>25.641025641025642</v>
      </c>
      <c r="F20" s="157">
        <f t="shared" si="1"/>
        <v>0</v>
      </c>
      <c r="G20" s="157" t="e">
        <f t="shared" si="1"/>
        <v>#DIV/0!</v>
      </c>
      <c r="H20" s="157" t="e">
        <f t="shared" si="1"/>
        <v>#DIV/0!</v>
      </c>
      <c r="I20" s="157" t="e">
        <f t="shared" si="1"/>
        <v>#DIV/0!</v>
      </c>
      <c r="J20" s="157">
        <f t="shared" si="1"/>
        <v>0</v>
      </c>
      <c r="K20" s="157">
        <f t="shared" si="1"/>
        <v>25.806451612903224</v>
      </c>
      <c r="L20" s="157">
        <f t="shared" si="1"/>
        <v>0</v>
      </c>
      <c r="M20" s="157">
        <f t="shared" si="1"/>
        <v>33.333333333333336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21" customHeight="1">
      <c r="A21" s="158" t="s">
        <v>27</v>
      </c>
      <c r="B21" s="72" t="s">
        <v>28</v>
      </c>
      <c r="C21" s="73">
        <f>SUM(D21:M21)</f>
        <v>19</v>
      </c>
      <c r="D21" s="241">
        <v>0</v>
      </c>
      <c r="E21" s="241">
        <v>10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8</v>
      </c>
      <c r="L21" s="241">
        <v>0</v>
      </c>
      <c r="M21" s="241">
        <v>1</v>
      </c>
      <c r="N21" s="73"/>
      <c r="O21" s="69" t="s">
        <v>621</v>
      </c>
      <c r="P21" s="73"/>
      <c r="Q21" s="73"/>
      <c r="R21" s="73"/>
      <c r="S21" s="73"/>
      <c r="T21" s="73"/>
      <c r="U21" s="73"/>
      <c r="V21" s="73"/>
      <c r="W21" s="73"/>
    </row>
    <row r="22" spans="1:256" ht="21" customHeight="1">
      <c r="A22" s="158" t="s">
        <v>29</v>
      </c>
      <c r="B22" s="72" t="s">
        <v>30</v>
      </c>
      <c r="C22" s="73">
        <f>SUM(D22:M22)</f>
        <v>127</v>
      </c>
      <c r="D22" s="241">
        <v>7</v>
      </c>
      <c r="E22" s="241">
        <v>39</v>
      </c>
      <c r="F22" s="241">
        <v>40</v>
      </c>
      <c r="G22" s="241">
        <v>0</v>
      </c>
      <c r="H22" s="241">
        <v>0</v>
      </c>
      <c r="I22" s="241">
        <v>0</v>
      </c>
      <c r="J22" s="241">
        <v>4</v>
      </c>
      <c r="K22" s="241">
        <v>31</v>
      </c>
      <c r="L22" s="241">
        <v>3</v>
      </c>
      <c r="M22" s="241">
        <v>3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56" s="77" customFormat="1">
      <c r="A23" s="160"/>
      <c r="B23" s="76" t="s">
        <v>31</v>
      </c>
      <c r="C23" s="75"/>
      <c r="D23" s="272"/>
      <c r="E23" s="273"/>
      <c r="F23" s="273"/>
      <c r="G23" s="273"/>
      <c r="H23" s="274"/>
      <c r="I23" s="272"/>
      <c r="J23" s="273"/>
      <c r="K23" s="273"/>
      <c r="L23" s="274"/>
      <c r="M23" s="273"/>
      <c r="N23" s="273"/>
      <c r="O23" s="274"/>
      <c r="P23" s="272"/>
      <c r="Q23" s="273"/>
      <c r="R23" s="273"/>
      <c r="S23" s="274"/>
      <c r="T23" s="272"/>
      <c r="U23" s="273"/>
      <c r="V23" s="273"/>
      <c r="W23" s="274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77" customFormat="1" ht="22.5" customHeight="1">
      <c r="A24" s="68" t="s">
        <v>32</v>
      </c>
      <c r="B24" s="67" t="s">
        <v>33</v>
      </c>
      <c r="C24" s="157">
        <f>C25*100/C26</f>
        <v>13.235294117647058</v>
      </c>
      <c r="D24" s="157" t="e">
        <f t="shared" ref="D24:M24" si="2">D25*100/D26</f>
        <v>#DIV/0!</v>
      </c>
      <c r="E24" s="157">
        <f t="shared" si="2"/>
        <v>16.666666666666668</v>
      </c>
      <c r="F24" s="157" t="e">
        <f t="shared" si="2"/>
        <v>#DIV/0!</v>
      </c>
      <c r="G24" s="157" t="e">
        <f t="shared" si="2"/>
        <v>#DIV/0!</v>
      </c>
      <c r="H24" s="157" t="e">
        <f t="shared" si="2"/>
        <v>#DIV/0!</v>
      </c>
      <c r="I24" s="157" t="e">
        <f t="shared" si="2"/>
        <v>#DIV/0!</v>
      </c>
      <c r="J24" s="157">
        <f t="shared" si="2"/>
        <v>0</v>
      </c>
      <c r="K24" s="157">
        <f t="shared" si="2"/>
        <v>31.578947368421051</v>
      </c>
      <c r="L24" s="157">
        <f t="shared" si="2"/>
        <v>0</v>
      </c>
      <c r="M24" s="157">
        <f t="shared" si="2"/>
        <v>66.666666666666671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22.5" customHeight="1">
      <c r="A25" s="158" t="s">
        <v>34</v>
      </c>
      <c r="B25" s="72" t="s">
        <v>35</v>
      </c>
      <c r="C25" s="73">
        <f>SUM(D25:M25)</f>
        <v>9</v>
      </c>
      <c r="D25" s="241">
        <v>0</v>
      </c>
      <c r="E25" s="241">
        <v>1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6</v>
      </c>
      <c r="L25" s="241">
        <v>0</v>
      </c>
      <c r="M25" s="241">
        <v>2</v>
      </c>
      <c r="N25" s="73"/>
      <c r="O25" s="69" t="s">
        <v>621</v>
      </c>
      <c r="P25" s="73"/>
      <c r="Q25" s="73"/>
      <c r="R25" s="73"/>
      <c r="S25" s="73"/>
      <c r="T25" s="73"/>
      <c r="U25" s="73"/>
      <c r="V25" s="73"/>
      <c r="W25" s="73"/>
    </row>
    <row r="26" spans="1:256" ht="22.5" customHeight="1">
      <c r="A26" s="158" t="s">
        <v>36</v>
      </c>
      <c r="B26" s="72" t="s">
        <v>37</v>
      </c>
      <c r="C26" s="73">
        <f>SUM(D26:M26)</f>
        <v>68</v>
      </c>
      <c r="D26" s="241">
        <v>0</v>
      </c>
      <c r="E26" s="241">
        <v>6</v>
      </c>
      <c r="F26" s="241">
        <v>0</v>
      </c>
      <c r="G26" s="241">
        <v>0</v>
      </c>
      <c r="H26" s="241">
        <v>0</v>
      </c>
      <c r="I26" s="241">
        <v>0</v>
      </c>
      <c r="J26" s="241">
        <v>19</v>
      </c>
      <c r="K26" s="241">
        <v>19</v>
      </c>
      <c r="L26" s="241">
        <v>21</v>
      </c>
      <c r="M26" s="241">
        <v>3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56" s="77" customFormat="1">
      <c r="A27" s="75"/>
      <c r="B27" s="76" t="s">
        <v>38</v>
      </c>
      <c r="C27" s="75"/>
      <c r="D27" s="272"/>
      <c r="E27" s="273"/>
      <c r="F27" s="273"/>
      <c r="G27" s="273"/>
      <c r="H27" s="274"/>
      <c r="I27" s="272"/>
      <c r="J27" s="273"/>
      <c r="K27" s="273"/>
      <c r="L27" s="274"/>
      <c r="M27" s="273"/>
      <c r="N27" s="273"/>
      <c r="O27" s="274"/>
      <c r="P27" s="272"/>
      <c r="Q27" s="273"/>
      <c r="R27" s="273"/>
      <c r="S27" s="274"/>
      <c r="T27" s="272"/>
      <c r="U27" s="273"/>
      <c r="V27" s="273"/>
      <c r="W27" s="274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77" customFormat="1" ht="20.25" customHeight="1">
      <c r="A28" s="68" t="s">
        <v>39</v>
      </c>
      <c r="B28" s="67" t="s">
        <v>40</v>
      </c>
      <c r="C28" s="157">
        <f>C29*100/C30</f>
        <v>27.54491017964072</v>
      </c>
      <c r="D28" s="157">
        <f t="shared" ref="D28:M28" si="3">D29*100/D30</f>
        <v>24.175824175824175</v>
      </c>
      <c r="E28" s="157">
        <f t="shared" si="3"/>
        <v>50</v>
      </c>
      <c r="F28" s="157">
        <f t="shared" si="3"/>
        <v>12.903225806451612</v>
      </c>
      <c r="G28" s="157">
        <f t="shared" si="3"/>
        <v>0</v>
      </c>
      <c r="H28" s="157" t="e">
        <f t="shared" si="3"/>
        <v>#DIV/0!</v>
      </c>
      <c r="I28" s="157" t="e">
        <f t="shared" si="3"/>
        <v>#DIV/0!</v>
      </c>
      <c r="J28" s="157">
        <f t="shared" si="3"/>
        <v>0</v>
      </c>
      <c r="K28" s="157">
        <f t="shared" si="3"/>
        <v>50</v>
      </c>
      <c r="L28" s="157">
        <f t="shared" si="3"/>
        <v>0</v>
      </c>
      <c r="M28" s="157">
        <f t="shared" si="3"/>
        <v>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ht="20.25" customHeight="1">
      <c r="A29" s="158" t="s">
        <v>41</v>
      </c>
      <c r="B29" s="72" t="s">
        <v>42</v>
      </c>
      <c r="C29" s="73">
        <f>SUM(D29:M29)</f>
        <v>46</v>
      </c>
      <c r="D29" s="241">
        <v>22</v>
      </c>
      <c r="E29" s="241">
        <v>15</v>
      </c>
      <c r="F29" s="241">
        <v>4</v>
      </c>
      <c r="G29" s="241">
        <v>0</v>
      </c>
      <c r="H29" s="241">
        <v>0</v>
      </c>
      <c r="I29" s="241">
        <v>0</v>
      </c>
      <c r="J29" s="241">
        <v>0</v>
      </c>
      <c r="K29" s="241">
        <v>5</v>
      </c>
      <c r="L29" s="241">
        <v>0</v>
      </c>
      <c r="M29" s="241">
        <v>0</v>
      </c>
      <c r="N29" s="73"/>
      <c r="O29" s="69" t="s">
        <v>621</v>
      </c>
      <c r="P29" s="73"/>
      <c r="Q29" s="73"/>
      <c r="R29" s="73"/>
      <c r="S29" s="73"/>
      <c r="T29" s="73"/>
      <c r="U29" s="73"/>
      <c r="V29" s="73"/>
      <c r="W29" s="73"/>
    </row>
    <row r="30" spans="1:256" ht="20.25" customHeight="1">
      <c r="A30" s="158" t="s">
        <v>43</v>
      </c>
      <c r="B30" s="72" t="s">
        <v>44</v>
      </c>
      <c r="C30" s="73">
        <f>SUM(D30:M30)</f>
        <v>167</v>
      </c>
      <c r="D30" s="241">
        <v>91</v>
      </c>
      <c r="E30" s="241">
        <v>30</v>
      </c>
      <c r="F30" s="241">
        <v>31</v>
      </c>
      <c r="G30" s="241">
        <v>1</v>
      </c>
      <c r="H30" s="241">
        <v>0</v>
      </c>
      <c r="I30" s="241">
        <v>0</v>
      </c>
      <c r="J30" s="241">
        <v>2</v>
      </c>
      <c r="K30" s="241">
        <v>10</v>
      </c>
      <c r="L30" s="241">
        <v>1</v>
      </c>
      <c r="M30" s="241">
        <v>1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56" s="77" customFormat="1">
      <c r="A31" s="75"/>
      <c r="B31" s="76" t="s">
        <v>45</v>
      </c>
      <c r="C31" s="75"/>
      <c r="D31" s="272"/>
      <c r="E31" s="273"/>
      <c r="F31" s="273"/>
      <c r="G31" s="273"/>
      <c r="H31" s="274"/>
      <c r="I31" s="272"/>
      <c r="J31" s="273"/>
      <c r="K31" s="273"/>
      <c r="L31" s="274"/>
      <c r="M31" s="273"/>
      <c r="N31" s="273"/>
      <c r="O31" s="274"/>
      <c r="P31" s="272"/>
      <c r="Q31" s="273"/>
      <c r="R31" s="273"/>
      <c r="S31" s="274"/>
      <c r="T31" s="272"/>
      <c r="U31" s="273"/>
      <c r="V31" s="273"/>
      <c r="W31" s="274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s="70" customFormat="1" ht="33.75" customHeight="1">
      <c r="A32" s="66" t="s">
        <v>46</v>
      </c>
      <c r="B32" s="144" t="s">
        <v>47</v>
      </c>
      <c r="C32" s="68"/>
      <c r="D32" s="16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</row>
    <row r="33" spans="1:139" s="166" customFormat="1" ht="21.75" customHeight="1">
      <c r="A33" s="162" t="s">
        <v>264</v>
      </c>
      <c r="B33" s="163" t="s">
        <v>267</v>
      </c>
      <c r="C33" s="164">
        <f>C34*100/C35</f>
        <v>89.860698789678011</v>
      </c>
      <c r="D33" s="164">
        <f t="shared" ref="D33:M33" si="4">D34*100/D35</f>
        <v>88.744451490171215</v>
      </c>
      <c r="E33" s="164">
        <f t="shared" si="4"/>
        <v>92.312206572769952</v>
      </c>
      <c r="F33" s="164">
        <f t="shared" si="4"/>
        <v>90.945273631840791</v>
      </c>
      <c r="G33" s="164">
        <f t="shared" si="4"/>
        <v>89.85849056603773</v>
      </c>
      <c r="H33" s="164">
        <f t="shared" si="4"/>
        <v>88.921859545004949</v>
      </c>
      <c r="I33" s="164">
        <f t="shared" si="4"/>
        <v>88.663967611336034</v>
      </c>
      <c r="J33" s="164">
        <f t="shared" si="4"/>
        <v>91.005291005290999</v>
      </c>
      <c r="K33" s="164">
        <f t="shared" si="4"/>
        <v>84.892086330935257</v>
      </c>
      <c r="L33" s="164">
        <f t="shared" si="4"/>
        <v>91.169451073985684</v>
      </c>
      <c r="M33" s="164">
        <f t="shared" si="4"/>
        <v>89.130434782608702</v>
      </c>
      <c r="N33" s="196" t="s">
        <v>632</v>
      </c>
      <c r="O33" s="165"/>
      <c r="P33" s="165"/>
      <c r="Q33" s="165"/>
      <c r="R33" s="165"/>
      <c r="S33" s="165"/>
      <c r="T33" s="165"/>
      <c r="U33" s="165"/>
      <c r="V33" s="165"/>
      <c r="W33" s="165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</row>
    <row r="34" spans="1:139" ht="19.5" customHeight="1">
      <c r="A34" s="123" t="s">
        <v>306</v>
      </c>
      <c r="B34" s="155" t="s">
        <v>457</v>
      </c>
      <c r="C34" s="124">
        <f>SUM(D34:M34)</f>
        <v>7870</v>
      </c>
      <c r="D34" s="125">
        <v>2799</v>
      </c>
      <c r="E34" s="124">
        <v>1573</v>
      </c>
      <c r="F34" s="124">
        <v>914</v>
      </c>
      <c r="G34" s="124">
        <v>381</v>
      </c>
      <c r="H34" s="124">
        <v>899</v>
      </c>
      <c r="I34" s="124">
        <v>219</v>
      </c>
      <c r="J34" s="124">
        <v>344</v>
      </c>
      <c r="K34" s="124">
        <v>236</v>
      </c>
      <c r="L34" s="124">
        <v>382</v>
      </c>
      <c r="M34" s="124">
        <v>123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139" ht="19.5" customHeight="1">
      <c r="A35" s="123" t="s">
        <v>307</v>
      </c>
      <c r="B35" s="155" t="s">
        <v>596</v>
      </c>
      <c r="C35" s="124">
        <f>SUM(D35:M35)</f>
        <v>8758</v>
      </c>
      <c r="D35" s="125">
        <v>3154</v>
      </c>
      <c r="E35" s="124">
        <v>1704</v>
      </c>
      <c r="F35" s="124">
        <v>1005</v>
      </c>
      <c r="G35" s="124">
        <v>424</v>
      </c>
      <c r="H35" s="124">
        <v>1011</v>
      </c>
      <c r="I35" s="124">
        <v>247</v>
      </c>
      <c r="J35" s="124">
        <v>378</v>
      </c>
      <c r="K35" s="124">
        <v>278</v>
      </c>
      <c r="L35" s="124">
        <v>419</v>
      </c>
      <c r="M35" s="124">
        <v>138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139" s="166" customFormat="1" ht="35.25" customHeight="1">
      <c r="A36" s="162" t="s">
        <v>266</v>
      </c>
      <c r="B36" s="163" t="s">
        <v>585</v>
      </c>
      <c r="C36" s="164">
        <f>C37*100/C38</f>
        <v>100</v>
      </c>
      <c r="D36" s="164">
        <f t="shared" ref="D36:M36" si="5">D37*100/D38</f>
        <v>100</v>
      </c>
      <c r="E36" s="164">
        <f t="shared" si="5"/>
        <v>100</v>
      </c>
      <c r="F36" s="164">
        <f t="shared" si="5"/>
        <v>100</v>
      </c>
      <c r="G36" s="164">
        <f t="shared" si="5"/>
        <v>100</v>
      </c>
      <c r="H36" s="164">
        <f t="shared" si="5"/>
        <v>100</v>
      </c>
      <c r="I36" s="164" t="e">
        <f t="shared" si="5"/>
        <v>#DIV/0!</v>
      </c>
      <c r="J36" s="164">
        <f t="shared" si="5"/>
        <v>100</v>
      </c>
      <c r="K36" s="164">
        <f t="shared" si="5"/>
        <v>100</v>
      </c>
      <c r="L36" s="164">
        <f t="shared" si="5"/>
        <v>100</v>
      </c>
      <c r="M36" s="164">
        <f t="shared" si="5"/>
        <v>100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</row>
    <row r="37" spans="1:139" ht="34.5">
      <c r="A37" s="123" t="s">
        <v>308</v>
      </c>
      <c r="B37" s="155" t="s">
        <v>586</v>
      </c>
      <c r="C37" s="124">
        <f>SUM(D37:M37)</f>
        <v>80</v>
      </c>
      <c r="D37" s="125">
        <v>26</v>
      </c>
      <c r="E37" s="125">
        <v>9</v>
      </c>
      <c r="F37" s="125">
        <v>28</v>
      </c>
      <c r="G37" s="125">
        <v>4</v>
      </c>
      <c r="H37" s="125">
        <v>7</v>
      </c>
      <c r="I37" s="125">
        <v>0</v>
      </c>
      <c r="J37" s="125">
        <v>1</v>
      </c>
      <c r="K37" s="125">
        <v>1</v>
      </c>
      <c r="L37" s="125">
        <v>2</v>
      </c>
      <c r="M37" s="125">
        <v>2</v>
      </c>
      <c r="N37" s="126" t="s">
        <v>535</v>
      </c>
      <c r="O37" s="73"/>
      <c r="P37" s="73"/>
      <c r="Q37" s="73"/>
      <c r="R37" s="73"/>
      <c r="S37" s="73"/>
      <c r="T37" s="73"/>
      <c r="U37" s="73"/>
      <c r="V37" s="73"/>
      <c r="W37" s="73"/>
    </row>
    <row r="38" spans="1:139" ht="19.5" customHeight="1">
      <c r="A38" s="123" t="s">
        <v>309</v>
      </c>
      <c r="B38" s="171" t="s">
        <v>587</v>
      </c>
      <c r="C38" s="168">
        <f>SUM(D38:M38)</f>
        <v>80</v>
      </c>
      <c r="D38" s="169">
        <v>26</v>
      </c>
      <c r="E38" s="169">
        <v>9</v>
      </c>
      <c r="F38" s="169">
        <v>28</v>
      </c>
      <c r="G38" s="169">
        <v>4</v>
      </c>
      <c r="H38" s="169">
        <v>7</v>
      </c>
      <c r="I38" s="169">
        <v>0</v>
      </c>
      <c r="J38" s="169">
        <v>1</v>
      </c>
      <c r="K38" s="169">
        <v>1</v>
      </c>
      <c r="L38" s="169">
        <v>2</v>
      </c>
      <c r="M38" s="169">
        <v>2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139" s="166" customFormat="1" ht="23.25" customHeight="1">
      <c r="A39" s="162" t="s">
        <v>268</v>
      </c>
      <c r="B39" s="163" t="s">
        <v>588</v>
      </c>
      <c r="C39" s="164">
        <f>C40*100/C41</f>
        <v>1.6129032258064515</v>
      </c>
      <c r="D39" s="164">
        <v>0</v>
      </c>
      <c r="E39" s="164">
        <f t="shared" ref="E39:L39" si="6">E40*100/E41</f>
        <v>5.882352941176471</v>
      </c>
      <c r="F39" s="164">
        <f t="shared" si="6"/>
        <v>0</v>
      </c>
      <c r="G39" s="164">
        <f t="shared" si="6"/>
        <v>0</v>
      </c>
      <c r="H39" s="164">
        <f t="shared" si="6"/>
        <v>0</v>
      </c>
      <c r="I39" s="164">
        <f t="shared" si="6"/>
        <v>0</v>
      </c>
      <c r="J39" s="164">
        <f t="shared" si="6"/>
        <v>0</v>
      </c>
      <c r="K39" s="164">
        <f t="shared" si="6"/>
        <v>0</v>
      </c>
      <c r="L39" s="164">
        <f t="shared" si="6"/>
        <v>0</v>
      </c>
      <c r="M39" s="164">
        <v>0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</row>
    <row r="40" spans="1:139" ht="21" customHeight="1">
      <c r="A40" s="123" t="s">
        <v>312</v>
      </c>
      <c r="B40" s="155" t="s">
        <v>589</v>
      </c>
      <c r="C40" s="124">
        <v>1</v>
      </c>
      <c r="D40" s="125">
        <v>0</v>
      </c>
      <c r="E40" s="124">
        <v>1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6" t="s">
        <v>535</v>
      </c>
      <c r="O40" s="73"/>
      <c r="P40" s="73"/>
      <c r="Q40" s="73"/>
      <c r="R40" s="73"/>
      <c r="S40" s="73"/>
      <c r="T40" s="73"/>
      <c r="U40" s="73"/>
      <c r="V40" s="73"/>
      <c r="W40" s="73"/>
    </row>
    <row r="41" spans="1:139" ht="34.5">
      <c r="A41" s="123" t="s">
        <v>313</v>
      </c>
      <c r="B41" s="155" t="s">
        <v>590</v>
      </c>
      <c r="C41" s="124">
        <f>SUM(D41:M41)</f>
        <v>62</v>
      </c>
      <c r="D41" s="125">
        <v>11</v>
      </c>
      <c r="E41" s="124">
        <v>17</v>
      </c>
      <c r="F41" s="124">
        <v>5</v>
      </c>
      <c r="G41" s="124">
        <v>3</v>
      </c>
      <c r="H41" s="124">
        <v>4</v>
      </c>
      <c r="I41" s="124">
        <v>6</v>
      </c>
      <c r="J41" s="124">
        <v>3</v>
      </c>
      <c r="K41" s="124">
        <v>7</v>
      </c>
      <c r="L41" s="124">
        <v>5</v>
      </c>
      <c r="M41" s="124">
        <v>1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139" s="166" customFormat="1" ht="34.5">
      <c r="A42" s="162" t="s">
        <v>270</v>
      </c>
      <c r="B42" s="163" t="s">
        <v>591</v>
      </c>
      <c r="C42" s="164">
        <f>C43*100/C44</f>
        <v>100</v>
      </c>
      <c r="D42" s="164">
        <f t="shared" ref="D42:M42" si="7">D43*100/D44</f>
        <v>100</v>
      </c>
      <c r="E42" s="164">
        <f t="shared" si="7"/>
        <v>100</v>
      </c>
      <c r="F42" s="164">
        <f t="shared" si="7"/>
        <v>100</v>
      </c>
      <c r="G42" s="164">
        <f t="shared" si="7"/>
        <v>100</v>
      </c>
      <c r="H42" s="164">
        <f t="shared" si="7"/>
        <v>100</v>
      </c>
      <c r="I42" s="164">
        <f t="shared" si="7"/>
        <v>100</v>
      </c>
      <c r="J42" s="164">
        <f t="shared" si="7"/>
        <v>100</v>
      </c>
      <c r="K42" s="164">
        <f t="shared" si="7"/>
        <v>100</v>
      </c>
      <c r="L42" s="164">
        <f t="shared" si="7"/>
        <v>100</v>
      </c>
      <c r="M42" s="164">
        <f t="shared" si="7"/>
        <v>100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</row>
    <row r="43" spans="1:139" ht="18" customHeight="1">
      <c r="A43" s="123" t="s">
        <v>310</v>
      </c>
      <c r="B43" s="155" t="s">
        <v>592</v>
      </c>
      <c r="C43" s="124">
        <f>SUM(D43:M43)</f>
        <v>8056</v>
      </c>
      <c r="D43" s="125">
        <v>2799</v>
      </c>
      <c r="E43" s="125">
        <v>1573</v>
      </c>
      <c r="F43" s="125">
        <v>914</v>
      </c>
      <c r="G43" s="125">
        <v>567</v>
      </c>
      <c r="H43" s="125">
        <v>899</v>
      </c>
      <c r="I43" s="125">
        <v>219</v>
      </c>
      <c r="J43" s="125">
        <v>344</v>
      </c>
      <c r="K43" s="125">
        <v>236</v>
      </c>
      <c r="L43" s="125">
        <v>382</v>
      </c>
      <c r="M43" s="125">
        <v>123</v>
      </c>
      <c r="N43" s="126" t="s">
        <v>535</v>
      </c>
      <c r="O43" s="73"/>
      <c r="P43" s="73"/>
      <c r="Q43" s="73"/>
      <c r="R43" s="73"/>
      <c r="S43" s="73"/>
      <c r="T43" s="73"/>
      <c r="U43" s="73"/>
      <c r="V43" s="73"/>
      <c r="W43" s="73"/>
    </row>
    <row r="44" spans="1:139">
      <c r="A44" s="123" t="s">
        <v>311</v>
      </c>
      <c r="B44" s="155" t="s">
        <v>630</v>
      </c>
      <c r="C44" s="124">
        <f>SUM(D44:M44)</f>
        <v>8056</v>
      </c>
      <c r="D44" s="125">
        <v>2799</v>
      </c>
      <c r="E44" s="125">
        <v>1573</v>
      </c>
      <c r="F44" s="125">
        <v>914</v>
      </c>
      <c r="G44" s="125">
        <v>567</v>
      </c>
      <c r="H44" s="125">
        <v>899</v>
      </c>
      <c r="I44" s="125">
        <v>219</v>
      </c>
      <c r="J44" s="125">
        <v>344</v>
      </c>
      <c r="K44" s="125">
        <v>236</v>
      </c>
      <c r="L44" s="125">
        <v>382</v>
      </c>
      <c r="M44" s="125">
        <v>123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139" s="213" customFormat="1" ht="16.5" customHeight="1">
      <c r="A45" s="172" t="s">
        <v>611</v>
      </c>
      <c r="B45" s="215" t="s">
        <v>594</v>
      </c>
      <c r="C45" s="164">
        <f>C46*100/C47</f>
        <v>19.74195021694451</v>
      </c>
      <c r="D45" s="164">
        <f t="shared" ref="D45:M45" si="8">D46*100/D47</f>
        <v>17.501585288522509</v>
      </c>
      <c r="E45" s="164">
        <f t="shared" si="8"/>
        <v>18.955399061032864</v>
      </c>
      <c r="F45" s="164">
        <f t="shared" si="8"/>
        <v>18.208955223880597</v>
      </c>
      <c r="G45" s="164">
        <f t="shared" si="8"/>
        <v>23.820754716981131</v>
      </c>
      <c r="H45" s="164">
        <f t="shared" si="8"/>
        <v>21.760633036597429</v>
      </c>
      <c r="I45" s="164">
        <f t="shared" si="8"/>
        <v>26.315789473684209</v>
      </c>
      <c r="J45" s="164">
        <f t="shared" si="8"/>
        <v>20.899470899470899</v>
      </c>
      <c r="K45" s="164">
        <f t="shared" si="8"/>
        <v>26.978417266187051</v>
      </c>
      <c r="L45" s="164">
        <f t="shared" si="8"/>
        <v>21.241050119331742</v>
      </c>
      <c r="M45" s="164">
        <f t="shared" si="8"/>
        <v>30.434782608695652</v>
      </c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</row>
    <row r="46" spans="1:139" s="212" customFormat="1" ht="17.25" customHeight="1">
      <c r="A46" s="171" t="s">
        <v>318</v>
      </c>
      <c r="B46" s="216" t="s">
        <v>623</v>
      </c>
      <c r="C46" s="124">
        <f>SUM(D46:M46)</f>
        <v>1729</v>
      </c>
      <c r="D46" s="124">
        <v>552</v>
      </c>
      <c r="E46" s="124">
        <v>323</v>
      </c>
      <c r="F46" s="124">
        <v>183</v>
      </c>
      <c r="G46" s="124">
        <v>101</v>
      </c>
      <c r="H46" s="124">
        <v>220</v>
      </c>
      <c r="I46" s="124">
        <v>65</v>
      </c>
      <c r="J46" s="124">
        <v>79</v>
      </c>
      <c r="K46" s="124">
        <v>75</v>
      </c>
      <c r="L46" s="124">
        <v>89</v>
      </c>
      <c r="M46" s="124">
        <v>42</v>
      </c>
      <c r="N46" s="126" t="s">
        <v>614</v>
      </c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139" s="212" customFormat="1" ht="17.25" customHeight="1">
      <c r="A47" s="171" t="s">
        <v>319</v>
      </c>
      <c r="B47" s="217" t="s">
        <v>596</v>
      </c>
      <c r="C47" s="124">
        <f>SUM(D47:M47)</f>
        <v>8758</v>
      </c>
      <c r="D47" s="125">
        <v>3154</v>
      </c>
      <c r="E47" s="124">
        <v>1704</v>
      </c>
      <c r="F47" s="124">
        <v>1005</v>
      </c>
      <c r="G47" s="124">
        <v>424</v>
      </c>
      <c r="H47" s="124">
        <v>1011</v>
      </c>
      <c r="I47" s="124">
        <v>247</v>
      </c>
      <c r="J47" s="124">
        <v>378</v>
      </c>
      <c r="K47" s="124">
        <v>278</v>
      </c>
      <c r="L47" s="124">
        <v>419</v>
      </c>
      <c r="M47" s="124">
        <v>138</v>
      </c>
      <c r="N47" s="214"/>
      <c r="O47" s="214"/>
      <c r="P47" s="214"/>
      <c r="Q47" s="214"/>
      <c r="R47" s="214"/>
      <c r="S47" s="214"/>
      <c r="T47" s="214"/>
      <c r="U47" s="214"/>
      <c r="V47" s="214"/>
      <c r="W47" s="214"/>
    </row>
    <row r="48" spans="1:139" s="166" customFormat="1" ht="33" customHeight="1">
      <c r="A48" s="162" t="s">
        <v>273</v>
      </c>
      <c r="B48" s="167" t="s">
        <v>278</v>
      </c>
      <c r="C48" s="164">
        <f>C49*100/C50</f>
        <v>87.930128710270552</v>
      </c>
      <c r="D48" s="164">
        <f t="shared" ref="D48:M48" si="9">D49*100/D50</f>
        <v>71.734475374732341</v>
      </c>
      <c r="E48" s="164">
        <f t="shared" si="9"/>
        <v>100</v>
      </c>
      <c r="F48" s="164">
        <f t="shared" si="9"/>
        <v>77.82974742750234</v>
      </c>
      <c r="G48" s="164">
        <f t="shared" si="9"/>
        <v>94.356261022927683</v>
      </c>
      <c r="H48" s="164">
        <f t="shared" si="9"/>
        <v>100</v>
      </c>
      <c r="I48" s="164">
        <f t="shared" si="9"/>
        <v>101.75879396984925</v>
      </c>
      <c r="J48" s="164">
        <f t="shared" si="9"/>
        <v>70.769230769230774</v>
      </c>
      <c r="K48" s="164">
        <f t="shared" si="9"/>
        <v>100.29239766081871</v>
      </c>
      <c r="L48" s="164">
        <f t="shared" si="9"/>
        <v>100.86206896551724</v>
      </c>
      <c r="M48" s="164">
        <f t="shared" si="9"/>
        <v>100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</row>
    <row r="49" spans="1:139" ht="34.5">
      <c r="A49" s="123" t="s">
        <v>320</v>
      </c>
      <c r="B49" s="155" t="s">
        <v>478</v>
      </c>
      <c r="C49" s="168">
        <f>SUM(D49:M49)</f>
        <v>6695</v>
      </c>
      <c r="D49" s="169">
        <v>1340</v>
      </c>
      <c r="E49" s="168">
        <v>1200</v>
      </c>
      <c r="F49" s="168">
        <v>832</v>
      </c>
      <c r="G49" s="168">
        <v>535</v>
      </c>
      <c r="H49" s="168">
        <f>751+298</f>
        <v>1049</v>
      </c>
      <c r="I49" s="168">
        <f>368+37</f>
        <v>405</v>
      </c>
      <c r="J49" s="168">
        <v>322</v>
      </c>
      <c r="K49" s="168">
        <f>209+134</f>
        <v>343</v>
      </c>
      <c r="L49" s="168">
        <f>347+4</f>
        <v>351</v>
      </c>
      <c r="M49" s="168">
        <f>199+119</f>
        <v>318</v>
      </c>
      <c r="N49" s="170" t="s">
        <v>528</v>
      </c>
      <c r="O49" s="125"/>
      <c r="P49" s="124"/>
      <c r="Q49" s="124"/>
      <c r="R49" s="124"/>
      <c r="S49" s="124"/>
      <c r="T49" s="124"/>
      <c r="U49" s="124"/>
      <c r="V49" s="124"/>
      <c r="W49" s="124"/>
    </row>
    <row r="50" spans="1:139" ht="17.25" customHeight="1">
      <c r="A50" s="123" t="s">
        <v>321</v>
      </c>
      <c r="B50" s="155" t="s">
        <v>479</v>
      </c>
      <c r="C50" s="124">
        <f>SUM(D50:M50)</f>
        <v>7614</v>
      </c>
      <c r="D50" s="125">
        <v>1868</v>
      </c>
      <c r="E50" s="124">
        <v>1200</v>
      </c>
      <c r="F50" s="124">
        <v>1069</v>
      </c>
      <c r="G50" s="124">
        <v>567</v>
      </c>
      <c r="H50" s="124">
        <f>751+298</f>
        <v>1049</v>
      </c>
      <c r="I50" s="124">
        <f>361+37</f>
        <v>398</v>
      </c>
      <c r="J50" s="124">
        <v>455</v>
      </c>
      <c r="K50" s="124">
        <v>342</v>
      </c>
      <c r="L50" s="124">
        <v>348</v>
      </c>
      <c r="M50" s="124">
        <f>199+119</f>
        <v>318</v>
      </c>
      <c r="N50" s="124"/>
      <c r="O50" s="125"/>
      <c r="P50" s="124"/>
      <c r="Q50" s="124"/>
      <c r="R50" s="124"/>
      <c r="S50" s="124"/>
      <c r="T50" s="124"/>
      <c r="U50" s="124"/>
      <c r="V50" s="124"/>
      <c r="W50" s="124"/>
    </row>
    <row r="51" spans="1:139" s="166" customFormat="1">
      <c r="A51" s="162" t="s">
        <v>274</v>
      </c>
      <c r="B51" s="215" t="s">
        <v>597</v>
      </c>
      <c r="C51" s="164">
        <f>C52*100/C53</f>
        <v>53.276904474002421</v>
      </c>
      <c r="D51" s="164">
        <f t="shared" ref="D51:M51" si="10">D52*100/D53</f>
        <v>29.415422885572138</v>
      </c>
      <c r="E51" s="164">
        <f t="shared" si="10"/>
        <v>55.721393034825873</v>
      </c>
      <c r="F51" s="164">
        <f t="shared" si="10"/>
        <v>54.814814814814817</v>
      </c>
      <c r="G51" s="164">
        <f t="shared" si="10"/>
        <v>63.157894736842103</v>
      </c>
      <c r="H51" s="164">
        <f t="shared" si="10"/>
        <v>95.827338129496397</v>
      </c>
      <c r="I51" s="164">
        <f t="shared" si="10"/>
        <v>38.121546961325969</v>
      </c>
      <c r="J51" s="164">
        <f t="shared" si="10"/>
        <v>67.303609341825904</v>
      </c>
      <c r="K51" s="164">
        <f t="shared" si="10"/>
        <v>57.512953367875646</v>
      </c>
      <c r="L51" s="164">
        <f t="shared" si="10"/>
        <v>26.19047619047619</v>
      </c>
      <c r="M51" s="164">
        <f t="shared" si="10"/>
        <v>54.285714285714285</v>
      </c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</row>
    <row r="52" spans="1:139" ht="51.75">
      <c r="A52" s="123" t="s">
        <v>322</v>
      </c>
      <c r="B52" s="216" t="s">
        <v>598</v>
      </c>
      <c r="C52" s="124">
        <f>SUM(D52:M52)</f>
        <v>2203</v>
      </c>
      <c r="D52" s="125">
        <v>473</v>
      </c>
      <c r="E52" s="124">
        <v>112</v>
      </c>
      <c r="F52" s="124">
        <v>74</v>
      </c>
      <c r="G52" s="124">
        <v>12</v>
      </c>
      <c r="H52" s="124">
        <v>666</v>
      </c>
      <c r="I52" s="209">
        <v>69</v>
      </c>
      <c r="J52" s="124">
        <v>634</v>
      </c>
      <c r="K52" s="124">
        <v>111</v>
      </c>
      <c r="L52" s="124">
        <v>33</v>
      </c>
      <c r="M52" s="124">
        <v>19</v>
      </c>
      <c r="N52" s="126" t="s">
        <v>535</v>
      </c>
      <c r="O52" s="125"/>
      <c r="P52" s="124"/>
      <c r="Q52" s="124"/>
      <c r="R52" s="124"/>
      <c r="S52" s="124"/>
      <c r="T52" s="124"/>
      <c r="U52" s="124"/>
      <c r="V52" s="124"/>
      <c r="W52" s="124"/>
    </row>
    <row r="53" spans="1:139" ht="34.5">
      <c r="A53" s="123" t="s">
        <v>323</v>
      </c>
      <c r="B53" s="216" t="s">
        <v>599</v>
      </c>
      <c r="C53" s="124">
        <f>SUM(D53:M53)</f>
        <v>4135</v>
      </c>
      <c r="D53" s="125">
        <v>1608</v>
      </c>
      <c r="E53" s="124">
        <v>201</v>
      </c>
      <c r="F53" s="124">
        <v>135</v>
      </c>
      <c r="G53" s="124">
        <v>19</v>
      </c>
      <c r="H53" s="124">
        <v>695</v>
      </c>
      <c r="I53" s="209">
        <v>181</v>
      </c>
      <c r="J53" s="124">
        <v>942</v>
      </c>
      <c r="K53" s="124">
        <v>193</v>
      </c>
      <c r="L53" s="124">
        <v>126</v>
      </c>
      <c r="M53" s="124">
        <v>35</v>
      </c>
      <c r="N53" s="124"/>
      <c r="O53" s="125"/>
      <c r="P53" s="124"/>
      <c r="Q53" s="124"/>
      <c r="R53" s="124"/>
      <c r="S53" s="124"/>
      <c r="T53" s="124"/>
      <c r="U53" s="124"/>
      <c r="V53" s="124"/>
      <c r="W53" s="124"/>
    </row>
    <row r="54" spans="1:139" s="166" customFormat="1" ht="32.25" customHeight="1">
      <c r="A54" s="162" t="s">
        <v>275</v>
      </c>
      <c r="B54" s="218" t="s">
        <v>644</v>
      </c>
      <c r="C54" s="164">
        <f>C55*100/C56</f>
        <v>100</v>
      </c>
      <c r="D54" s="164">
        <f t="shared" ref="D54:W54" si="11">D55*100/D56</f>
        <v>100</v>
      </c>
      <c r="E54" s="164">
        <f t="shared" si="11"/>
        <v>100</v>
      </c>
      <c r="F54" s="164">
        <f t="shared" si="11"/>
        <v>100</v>
      </c>
      <c r="G54" s="164">
        <f t="shared" si="11"/>
        <v>100</v>
      </c>
      <c r="H54" s="164">
        <f t="shared" si="11"/>
        <v>100</v>
      </c>
      <c r="I54" s="164">
        <f t="shared" si="11"/>
        <v>100</v>
      </c>
      <c r="J54" s="164">
        <f t="shared" si="11"/>
        <v>100</v>
      </c>
      <c r="K54" s="164">
        <f t="shared" si="11"/>
        <v>100</v>
      </c>
      <c r="L54" s="164">
        <f t="shared" si="11"/>
        <v>100</v>
      </c>
      <c r="M54" s="164">
        <f t="shared" si="11"/>
        <v>100</v>
      </c>
      <c r="N54" s="164">
        <f t="shared" si="11"/>
        <v>100</v>
      </c>
      <c r="O54" s="164">
        <f t="shared" si="11"/>
        <v>100</v>
      </c>
      <c r="P54" s="164">
        <f t="shared" si="11"/>
        <v>100</v>
      </c>
      <c r="Q54" s="164">
        <f t="shared" si="11"/>
        <v>100</v>
      </c>
      <c r="R54" s="164">
        <f t="shared" si="11"/>
        <v>100</v>
      </c>
      <c r="S54" s="164">
        <f t="shared" si="11"/>
        <v>100</v>
      </c>
      <c r="T54" s="164">
        <f t="shared" si="11"/>
        <v>100</v>
      </c>
      <c r="U54" s="164">
        <f t="shared" si="11"/>
        <v>100</v>
      </c>
      <c r="V54" s="164">
        <f t="shared" si="11"/>
        <v>100</v>
      </c>
      <c r="W54" s="164">
        <f t="shared" si="11"/>
        <v>100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</row>
    <row r="55" spans="1:139" ht="37.5" customHeight="1">
      <c r="A55" s="123" t="s">
        <v>324</v>
      </c>
      <c r="B55" s="216" t="s">
        <v>601</v>
      </c>
      <c r="C55" s="124">
        <f>SUM(D55:W55)</f>
        <v>8785</v>
      </c>
      <c r="D55" s="125">
        <v>396</v>
      </c>
      <c r="E55" s="124">
        <v>214</v>
      </c>
      <c r="F55" s="124">
        <v>126</v>
      </c>
      <c r="G55" s="124">
        <v>53</v>
      </c>
      <c r="H55" s="124">
        <v>126</v>
      </c>
      <c r="I55" s="209">
        <v>30</v>
      </c>
      <c r="J55" s="124">
        <v>47</v>
      </c>
      <c r="K55" s="124">
        <v>34</v>
      </c>
      <c r="L55" s="124">
        <v>52</v>
      </c>
      <c r="M55" s="124">
        <v>17</v>
      </c>
      <c r="N55" s="125">
        <v>2776</v>
      </c>
      <c r="O55" s="125">
        <v>1499</v>
      </c>
      <c r="P55" s="124">
        <v>882</v>
      </c>
      <c r="Q55" s="124">
        <v>371</v>
      </c>
      <c r="R55" s="124">
        <v>884</v>
      </c>
      <c r="S55" s="124">
        <v>217</v>
      </c>
      <c r="T55" s="124">
        <v>330</v>
      </c>
      <c r="U55" s="124">
        <v>244</v>
      </c>
      <c r="V55" s="124">
        <v>366</v>
      </c>
      <c r="W55" s="124">
        <v>121</v>
      </c>
    </row>
    <row r="56" spans="1:139" ht="34.5">
      <c r="A56" s="123" t="s">
        <v>325</v>
      </c>
      <c r="B56" s="216" t="s">
        <v>602</v>
      </c>
      <c r="C56" s="124">
        <f>SUM(D56:W56)</f>
        <v>8785</v>
      </c>
      <c r="D56" s="125">
        <v>396</v>
      </c>
      <c r="E56" s="124">
        <v>214</v>
      </c>
      <c r="F56" s="124">
        <v>126</v>
      </c>
      <c r="G56" s="124">
        <v>53</v>
      </c>
      <c r="H56" s="124">
        <v>126</v>
      </c>
      <c r="I56" s="209">
        <v>30</v>
      </c>
      <c r="J56" s="124">
        <v>47</v>
      </c>
      <c r="K56" s="124">
        <v>34</v>
      </c>
      <c r="L56" s="124">
        <v>52</v>
      </c>
      <c r="M56" s="124">
        <v>17</v>
      </c>
      <c r="N56" s="124">
        <v>2776</v>
      </c>
      <c r="O56" s="125">
        <v>1499</v>
      </c>
      <c r="P56" s="124">
        <v>882</v>
      </c>
      <c r="Q56" s="124">
        <v>371</v>
      </c>
      <c r="R56" s="124">
        <v>884</v>
      </c>
      <c r="S56" s="124">
        <v>217</v>
      </c>
      <c r="T56" s="124">
        <v>330</v>
      </c>
      <c r="U56" s="124">
        <v>244</v>
      </c>
      <c r="V56" s="124">
        <v>366</v>
      </c>
      <c r="W56" s="124">
        <v>121</v>
      </c>
    </row>
    <row r="57" spans="1:139" s="166" customFormat="1" ht="22.5" customHeight="1">
      <c r="A57" s="165" t="s">
        <v>276</v>
      </c>
      <c r="B57" s="215" t="s">
        <v>603</v>
      </c>
      <c r="C57" s="164">
        <f>C58*1000/C59</f>
        <v>15.936254980079681</v>
      </c>
      <c r="D57" s="164">
        <f t="shared" ref="D57:M57" si="12">D58*1000/D59</f>
        <v>11.979823455233291</v>
      </c>
      <c r="E57" s="164">
        <f t="shared" si="12"/>
        <v>13.426736719206071</v>
      </c>
      <c r="F57" s="164">
        <f t="shared" si="12"/>
        <v>27.777777777777779</v>
      </c>
      <c r="G57" s="164">
        <f t="shared" si="12"/>
        <v>21.226415094339622</v>
      </c>
      <c r="H57" s="164">
        <f t="shared" si="12"/>
        <v>18.811881188118811</v>
      </c>
      <c r="I57" s="164">
        <f t="shared" si="12"/>
        <v>16.194331983805668</v>
      </c>
      <c r="J57" s="164">
        <f t="shared" si="12"/>
        <v>13.262599469496021</v>
      </c>
      <c r="K57" s="164">
        <f t="shared" si="12"/>
        <v>43.165467625899282</v>
      </c>
      <c r="L57" s="164">
        <f t="shared" si="12"/>
        <v>4.7846889952153111</v>
      </c>
      <c r="M57" s="164">
        <f t="shared" si="12"/>
        <v>0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</row>
    <row r="58" spans="1:139" ht="34.5">
      <c r="A58" s="123" t="s">
        <v>326</v>
      </c>
      <c r="B58" s="216" t="s">
        <v>604</v>
      </c>
      <c r="C58" s="124">
        <f>SUM(D58:M58)</f>
        <v>140</v>
      </c>
      <c r="D58" s="125">
        <v>38</v>
      </c>
      <c r="E58" s="124">
        <v>23</v>
      </c>
      <c r="F58" s="124">
        <v>28</v>
      </c>
      <c r="G58" s="124">
        <v>9</v>
      </c>
      <c r="H58" s="124">
        <v>19</v>
      </c>
      <c r="I58" s="124">
        <v>4</v>
      </c>
      <c r="J58" s="124">
        <v>5</v>
      </c>
      <c r="K58" s="124">
        <v>12</v>
      </c>
      <c r="L58" s="124">
        <v>2</v>
      </c>
      <c r="M58" s="124">
        <v>0</v>
      </c>
      <c r="N58" s="126" t="s">
        <v>535</v>
      </c>
      <c r="O58" s="125"/>
      <c r="P58" s="124"/>
      <c r="Q58" s="124"/>
      <c r="R58" s="124"/>
      <c r="S58" s="124"/>
      <c r="T58" s="124"/>
      <c r="U58" s="124"/>
      <c r="V58" s="124"/>
      <c r="W58" s="124"/>
    </row>
    <row r="59" spans="1:139" ht="17.25" customHeight="1">
      <c r="A59" s="123" t="s">
        <v>327</v>
      </c>
      <c r="B59" s="217" t="s">
        <v>605</v>
      </c>
      <c r="C59" s="124">
        <f>SUM(D59:M59)</f>
        <v>8785</v>
      </c>
      <c r="D59" s="125">
        <v>3172</v>
      </c>
      <c r="E59" s="124">
        <v>1713</v>
      </c>
      <c r="F59" s="124">
        <v>1008</v>
      </c>
      <c r="G59" s="124">
        <v>424</v>
      </c>
      <c r="H59" s="124">
        <v>1010</v>
      </c>
      <c r="I59" s="124">
        <v>247</v>
      </c>
      <c r="J59" s="124">
        <v>377</v>
      </c>
      <c r="K59" s="124">
        <v>278</v>
      </c>
      <c r="L59" s="124">
        <v>418</v>
      </c>
      <c r="M59" s="124">
        <v>138</v>
      </c>
      <c r="N59" s="124"/>
      <c r="O59" s="125"/>
      <c r="P59" s="124"/>
      <c r="Q59" s="124"/>
      <c r="R59" s="124"/>
      <c r="S59" s="124"/>
      <c r="T59" s="124"/>
      <c r="U59" s="124"/>
      <c r="V59" s="124"/>
      <c r="W59" s="124"/>
    </row>
    <row r="60" spans="1:139" s="166" customFormat="1" ht="33" customHeight="1">
      <c r="A60" s="177" t="s">
        <v>277</v>
      </c>
      <c r="B60" s="218" t="s">
        <v>606</v>
      </c>
      <c r="C60" s="164">
        <f>SUM(C61*1000/C62)</f>
        <v>2.4096385542168677</v>
      </c>
      <c r="D60" s="164">
        <f t="shared" ref="D60:M60" si="13">SUM(D61*1000/D62)</f>
        <v>1.3175230566534915</v>
      </c>
      <c r="E60" s="164">
        <f t="shared" si="13"/>
        <v>3.766478342749529</v>
      </c>
      <c r="F60" s="164">
        <f t="shared" si="13"/>
        <v>1.0493179433368311</v>
      </c>
      <c r="G60" s="164">
        <f t="shared" si="13"/>
        <v>2.6525198938992043</v>
      </c>
      <c r="H60" s="164">
        <f t="shared" si="13"/>
        <v>4.1928721174004195</v>
      </c>
      <c r="I60" s="164">
        <f t="shared" si="13"/>
        <v>3.0395136778115504</v>
      </c>
      <c r="J60" s="164">
        <f t="shared" si="13"/>
        <v>0</v>
      </c>
      <c r="K60" s="164">
        <f t="shared" si="13"/>
        <v>8.4388185654008439</v>
      </c>
      <c r="L60" s="164">
        <f t="shared" si="13"/>
        <v>0</v>
      </c>
      <c r="M60" s="164">
        <f t="shared" si="13"/>
        <v>8.4745762711864412</v>
      </c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</row>
    <row r="61" spans="1:139" ht="18" customHeight="1">
      <c r="A61" s="173" t="s">
        <v>328</v>
      </c>
      <c r="B61" s="216" t="s">
        <v>607</v>
      </c>
      <c r="C61" s="124">
        <f>SUM(D61:W61)</f>
        <v>20</v>
      </c>
      <c r="D61" s="125">
        <v>4</v>
      </c>
      <c r="E61" s="124">
        <v>6</v>
      </c>
      <c r="F61" s="124">
        <v>1</v>
      </c>
      <c r="G61" s="124">
        <v>1</v>
      </c>
      <c r="H61" s="124">
        <v>4</v>
      </c>
      <c r="I61" s="124">
        <v>1</v>
      </c>
      <c r="J61" s="124">
        <v>0</v>
      </c>
      <c r="K61" s="124">
        <v>2</v>
      </c>
      <c r="L61" s="124">
        <v>0</v>
      </c>
      <c r="M61" s="124">
        <v>1</v>
      </c>
      <c r="N61" s="126" t="s">
        <v>535</v>
      </c>
      <c r="O61" s="125"/>
      <c r="P61" s="124"/>
      <c r="Q61" s="124"/>
      <c r="R61" s="124"/>
      <c r="S61" s="124"/>
      <c r="T61" s="124"/>
      <c r="U61" s="124"/>
      <c r="V61" s="124"/>
      <c r="W61" s="124"/>
    </row>
    <row r="62" spans="1:139" ht="17.25" customHeight="1">
      <c r="A62" s="173" t="s">
        <v>329</v>
      </c>
      <c r="B62" s="217" t="s">
        <v>605</v>
      </c>
      <c r="C62" s="124">
        <f>SUM(D62:W62)</f>
        <v>8300</v>
      </c>
      <c r="D62" s="125">
        <v>3036</v>
      </c>
      <c r="E62" s="124">
        <v>1593</v>
      </c>
      <c r="F62" s="124">
        <v>953</v>
      </c>
      <c r="G62" s="124">
        <v>377</v>
      </c>
      <c r="H62" s="124">
        <v>954</v>
      </c>
      <c r="I62" s="124">
        <v>329</v>
      </c>
      <c r="J62" s="124">
        <v>329</v>
      </c>
      <c r="K62" s="124">
        <v>237</v>
      </c>
      <c r="L62" s="124">
        <v>374</v>
      </c>
      <c r="M62" s="124">
        <v>118</v>
      </c>
      <c r="N62" s="124"/>
      <c r="O62" s="125"/>
      <c r="P62" s="124"/>
      <c r="Q62" s="124"/>
      <c r="R62" s="124"/>
      <c r="S62" s="124"/>
      <c r="T62" s="124"/>
      <c r="U62" s="124"/>
      <c r="V62" s="124"/>
      <c r="W62" s="124"/>
    </row>
    <row r="63" spans="1:139" s="166" customFormat="1" ht="24.75" customHeight="1">
      <c r="A63" s="172" t="s">
        <v>289</v>
      </c>
      <c r="B63" s="163" t="s">
        <v>577</v>
      </c>
      <c r="C63" s="164">
        <f>C64*100/C65</f>
        <v>100</v>
      </c>
      <c r="D63" s="164">
        <f t="shared" ref="D63:W63" si="14">D64*100/D65</f>
        <v>100</v>
      </c>
      <c r="E63" s="164">
        <f t="shared" si="14"/>
        <v>100</v>
      </c>
      <c r="F63" s="164">
        <f t="shared" si="14"/>
        <v>100</v>
      </c>
      <c r="G63" s="164">
        <f t="shared" si="14"/>
        <v>100</v>
      </c>
      <c r="H63" s="164">
        <f t="shared" si="14"/>
        <v>100</v>
      </c>
      <c r="I63" s="164">
        <f t="shared" si="14"/>
        <v>100</v>
      </c>
      <c r="J63" s="164">
        <f t="shared" si="14"/>
        <v>100</v>
      </c>
      <c r="K63" s="164">
        <f t="shared" si="14"/>
        <v>100</v>
      </c>
      <c r="L63" s="164">
        <f t="shared" si="14"/>
        <v>100</v>
      </c>
      <c r="M63" s="164">
        <f t="shared" si="14"/>
        <v>100</v>
      </c>
      <c r="N63" s="164">
        <f t="shared" si="14"/>
        <v>100</v>
      </c>
      <c r="O63" s="164">
        <f t="shared" si="14"/>
        <v>100</v>
      </c>
      <c r="P63" s="164">
        <f t="shared" si="14"/>
        <v>100</v>
      </c>
      <c r="Q63" s="164">
        <f t="shared" si="14"/>
        <v>100</v>
      </c>
      <c r="R63" s="164">
        <f t="shared" si="14"/>
        <v>100</v>
      </c>
      <c r="S63" s="164">
        <f t="shared" si="14"/>
        <v>100</v>
      </c>
      <c r="T63" s="164">
        <f t="shared" si="14"/>
        <v>100</v>
      </c>
      <c r="U63" s="164">
        <f t="shared" si="14"/>
        <v>100</v>
      </c>
      <c r="V63" s="164">
        <f t="shared" si="14"/>
        <v>100</v>
      </c>
      <c r="W63" s="164">
        <f t="shared" si="14"/>
        <v>100</v>
      </c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</row>
    <row r="64" spans="1:139" ht="18" customHeight="1">
      <c r="A64" s="173" t="s">
        <v>330</v>
      </c>
      <c r="B64" s="155" t="s">
        <v>578</v>
      </c>
      <c r="C64" s="124">
        <f>SUM(D64:W64)</f>
        <v>8785</v>
      </c>
      <c r="D64" s="125">
        <v>396</v>
      </c>
      <c r="E64" s="124">
        <v>214</v>
      </c>
      <c r="F64" s="124">
        <v>126</v>
      </c>
      <c r="G64" s="124">
        <v>53</v>
      </c>
      <c r="H64" s="124">
        <v>126</v>
      </c>
      <c r="I64" s="124">
        <v>30</v>
      </c>
      <c r="J64" s="124">
        <v>47</v>
      </c>
      <c r="K64" s="124">
        <v>34</v>
      </c>
      <c r="L64" s="124">
        <v>52</v>
      </c>
      <c r="M64" s="124">
        <v>17</v>
      </c>
      <c r="N64" s="124">
        <v>2776</v>
      </c>
      <c r="O64" s="125">
        <v>1499</v>
      </c>
      <c r="P64" s="124">
        <v>882</v>
      </c>
      <c r="Q64" s="124">
        <v>371</v>
      </c>
      <c r="R64" s="124">
        <v>884</v>
      </c>
      <c r="S64" s="124">
        <v>217</v>
      </c>
      <c r="T64" s="124">
        <v>330</v>
      </c>
      <c r="U64" s="124">
        <v>244</v>
      </c>
      <c r="V64" s="124">
        <v>366</v>
      </c>
      <c r="W64" s="124">
        <v>121</v>
      </c>
    </row>
    <row r="65" spans="1:139" ht="17.25" customHeight="1">
      <c r="A65" s="173" t="s">
        <v>331</v>
      </c>
      <c r="B65" s="155" t="s">
        <v>472</v>
      </c>
      <c r="C65" s="124">
        <f>SUM(D65:W65)</f>
        <v>8785</v>
      </c>
      <c r="D65" s="125">
        <v>396</v>
      </c>
      <c r="E65" s="124">
        <v>214</v>
      </c>
      <c r="F65" s="124">
        <v>126</v>
      </c>
      <c r="G65" s="124">
        <v>53</v>
      </c>
      <c r="H65" s="124">
        <v>126</v>
      </c>
      <c r="I65" s="124">
        <v>30</v>
      </c>
      <c r="J65" s="124">
        <v>47</v>
      </c>
      <c r="K65" s="124">
        <v>34</v>
      </c>
      <c r="L65" s="124">
        <v>52</v>
      </c>
      <c r="M65" s="124">
        <v>17</v>
      </c>
      <c r="N65" s="124">
        <v>2776</v>
      </c>
      <c r="O65" s="125">
        <v>1499</v>
      </c>
      <c r="P65" s="124">
        <v>882</v>
      </c>
      <c r="Q65" s="124">
        <v>371</v>
      </c>
      <c r="R65" s="124">
        <v>884</v>
      </c>
      <c r="S65" s="124">
        <v>217</v>
      </c>
      <c r="T65" s="124">
        <v>330</v>
      </c>
      <c r="U65" s="124">
        <v>244</v>
      </c>
      <c r="V65" s="124">
        <v>366</v>
      </c>
      <c r="W65" s="124">
        <v>121</v>
      </c>
    </row>
    <row r="66" spans="1:139" s="213" customFormat="1" ht="21" customHeight="1">
      <c r="A66" s="221" t="s">
        <v>290</v>
      </c>
      <c r="B66" s="218" t="s">
        <v>608</v>
      </c>
      <c r="C66" s="164">
        <f>SUM(C67*100/C68)</f>
        <v>8.275469550369948</v>
      </c>
      <c r="D66" s="164">
        <f t="shared" ref="D66:M66" si="15">SUM(D67*100/D68)</f>
        <v>10.813366960907944</v>
      </c>
      <c r="E66" s="164">
        <f t="shared" si="15"/>
        <v>8.8149445417396386</v>
      </c>
      <c r="F66" s="164">
        <f t="shared" si="15"/>
        <v>5.6547619047619051</v>
      </c>
      <c r="G66" s="164">
        <f t="shared" si="15"/>
        <v>8.2547169811320753</v>
      </c>
      <c r="H66" s="164">
        <f t="shared" si="15"/>
        <v>5.8415841584158414</v>
      </c>
      <c r="I66" s="164">
        <f t="shared" si="15"/>
        <v>4.4534412955465585</v>
      </c>
      <c r="J66" s="164">
        <f t="shared" si="15"/>
        <v>5.3050397877984086</v>
      </c>
      <c r="K66" s="164">
        <f t="shared" si="15"/>
        <v>9.3525179856115113</v>
      </c>
      <c r="L66" s="164">
        <f t="shared" si="15"/>
        <v>4.3062200956937797</v>
      </c>
      <c r="M66" s="164">
        <f t="shared" si="15"/>
        <v>5.0724637681159424</v>
      </c>
      <c r="N66" s="164"/>
      <c r="O66" s="164"/>
      <c r="P66" s="164"/>
      <c r="Q66" s="164"/>
      <c r="R66" s="164"/>
      <c r="S66" s="164"/>
      <c r="T66" s="164"/>
      <c r="U66" s="164"/>
      <c r="V66" s="164"/>
      <c r="W66" s="164"/>
    </row>
    <row r="67" spans="1:139" s="212" customFormat="1" ht="18.75" customHeight="1">
      <c r="A67" s="222" t="s">
        <v>332</v>
      </c>
      <c r="B67" s="216" t="s">
        <v>609</v>
      </c>
      <c r="C67" s="124">
        <f>SUM(D67:M67)</f>
        <v>727</v>
      </c>
      <c r="D67" s="125">
        <v>343</v>
      </c>
      <c r="E67" s="124">
        <v>151</v>
      </c>
      <c r="F67" s="124">
        <v>57</v>
      </c>
      <c r="G67" s="124">
        <v>35</v>
      </c>
      <c r="H67" s="124">
        <v>59</v>
      </c>
      <c r="I67" s="124">
        <v>11</v>
      </c>
      <c r="J67" s="124">
        <v>20</v>
      </c>
      <c r="K67" s="124">
        <v>26</v>
      </c>
      <c r="L67" s="124">
        <v>18</v>
      </c>
      <c r="M67" s="124">
        <v>7</v>
      </c>
      <c r="N67" s="126" t="s">
        <v>535</v>
      </c>
      <c r="O67" s="125"/>
      <c r="P67" s="124"/>
      <c r="Q67" s="124"/>
      <c r="R67" s="124"/>
      <c r="S67" s="124"/>
      <c r="T67" s="124"/>
      <c r="U67" s="124"/>
      <c r="V67" s="124"/>
      <c r="W67" s="124"/>
    </row>
    <row r="68" spans="1:139" s="212" customFormat="1" ht="18.75" customHeight="1">
      <c r="A68" s="222" t="s">
        <v>333</v>
      </c>
      <c r="B68" s="155" t="s">
        <v>610</v>
      </c>
      <c r="C68" s="124">
        <f>SUM(D68:M68)</f>
        <v>8785</v>
      </c>
      <c r="D68" s="125">
        <v>3172</v>
      </c>
      <c r="E68" s="124">
        <v>1713</v>
      </c>
      <c r="F68" s="124">
        <v>1008</v>
      </c>
      <c r="G68" s="124">
        <v>424</v>
      </c>
      <c r="H68" s="124">
        <v>1010</v>
      </c>
      <c r="I68" s="124">
        <v>247</v>
      </c>
      <c r="J68" s="124">
        <v>377</v>
      </c>
      <c r="K68" s="124">
        <v>278</v>
      </c>
      <c r="L68" s="124">
        <v>418</v>
      </c>
      <c r="M68" s="124">
        <v>138</v>
      </c>
      <c r="N68" s="124"/>
      <c r="O68" s="125"/>
      <c r="P68" s="124"/>
      <c r="Q68" s="124"/>
      <c r="R68" s="124"/>
      <c r="S68" s="124"/>
      <c r="T68" s="124"/>
      <c r="U68" s="124"/>
      <c r="V68" s="124"/>
      <c r="W68" s="124"/>
    </row>
    <row r="69" spans="1:139" s="166" customFormat="1" ht="23.25" customHeight="1">
      <c r="A69" s="172" t="s">
        <v>291</v>
      </c>
      <c r="B69" s="163" t="s">
        <v>579</v>
      </c>
      <c r="C69" s="164">
        <f>C70*100/C71</f>
        <v>96.52238618636926</v>
      </c>
      <c r="D69" s="164">
        <f t="shared" ref="D69:W69" si="16">D70*100/D71</f>
        <v>83.203270159791899</v>
      </c>
      <c r="E69" s="164">
        <f t="shared" si="16"/>
        <v>100</v>
      </c>
      <c r="F69" s="164">
        <f t="shared" si="16"/>
        <v>91.620455945779426</v>
      </c>
      <c r="G69" s="164">
        <f t="shared" si="16"/>
        <v>100</v>
      </c>
      <c r="H69" s="164">
        <f t="shared" si="16"/>
        <v>95.20451339915374</v>
      </c>
      <c r="I69" s="164">
        <f t="shared" si="16"/>
        <v>94.700315457413254</v>
      </c>
      <c r="J69" s="164">
        <f t="shared" si="16"/>
        <v>100</v>
      </c>
      <c r="K69" s="164">
        <f t="shared" si="16"/>
        <v>99.155069582504964</v>
      </c>
      <c r="L69" s="164">
        <f t="shared" si="16"/>
        <v>100</v>
      </c>
      <c r="M69" s="164">
        <f t="shared" si="16"/>
        <v>100</v>
      </c>
      <c r="N69" s="164">
        <f t="shared" si="16"/>
        <v>98.782214670065144</v>
      </c>
      <c r="O69" s="164">
        <f t="shared" si="16"/>
        <v>96.258692628650905</v>
      </c>
      <c r="P69" s="164">
        <f t="shared" si="16"/>
        <v>94.899149858309713</v>
      </c>
      <c r="Q69" s="164">
        <f t="shared" si="16"/>
        <v>97.95580110497238</v>
      </c>
      <c r="R69" s="164">
        <f t="shared" si="16"/>
        <v>94.396295071121401</v>
      </c>
      <c r="S69" s="164">
        <f t="shared" si="16"/>
        <v>96.425585284280942</v>
      </c>
      <c r="T69" s="164">
        <f t="shared" si="16"/>
        <v>97.965738758029985</v>
      </c>
      <c r="U69" s="164">
        <f t="shared" si="16"/>
        <v>98.985572587917048</v>
      </c>
      <c r="V69" s="164">
        <f t="shared" si="16"/>
        <v>98.659448311420462</v>
      </c>
      <c r="W69" s="164">
        <f t="shared" si="16"/>
        <v>89.805013927576596</v>
      </c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</row>
    <row r="70" spans="1:139">
      <c r="A70" s="173" t="s">
        <v>334</v>
      </c>
      <c r="B70" s="155" t="s">
        <v>580</v>
      </c>
      <c r="C70" s="124">
        <f>SUM(D70:W70)</f>
        <v>107663</v>
      </c>
      <c r="D70" s="124">
        <v>2239</v>
      </c>
      <c r="E70" s="124">
        <v>1747</v>
      </c>
      <c r="F70" s="124">
        <v>1487</v>
      </c>
      <c r="G70" s="124">
        <v>1047</v>
      </c>
      <c r="H70" s="124">
        <v>2025</v>
      </c>
      <c r="I70" s="124">
        <v>1501</v>
      </c>
      <c r="J70" s="124">
        <v>2433</v>
      </c>
      <c r="K70" s="124">
        <v>1995</v>
      </c>
      <c r="L70" s="124">
        <v>1981</v>
      </c>
      <c r="M70" s="124">
        <v>2025</v>
      </c>
      <c r="N70" s="124">
        <v>13952</v>
      </c>
      <c r="O70" s="124">
        <v>6921</v>
      </c>
      <c r="P70" s="124">
        <v>11386</v>
      </c>
      <c r="Q70" s="124">
        <v>7092</v>
      </c>
      <c r="R70" s="124">
        <v>14268</v>
      </c>
      <c r="S70" s="124">
        <v>13839</v>
      </c>
      <c r="T70" s="124">
        <v>11895</v>
      </c>
      <c r="U70" s="124">
        <v>4391</v>
      </c>
      <c r="V70" s="124">
        <v>3827</v>
      </c>
      <c r="W70" s="124">
        <v>1612</v>
      </c>
    </row>
    <row r="71" spans="1:139" ht="34.5">
      <c r="A71" s="173" t="s">
        <v>335</v>
      </c>
      <c r="B71" s="155" t="s">
        <v>581</v>
      </c>
      <c r="C71" s="124">
        <f>SUM(D71:W71)</f>
        <v>111542</v>
      </c>
      <c r="D71" s="124">
        <v>2691</v>
      </c>
      <c r="E71" s="124">
        <v>1747</v>
      </c>
      <c r="F71" s="124">
        <v>1623</v>
      </c>
      <c r="G71" s="124">
        <v>1047</v>
      </c>
      <c r="H71" s="124">
        <v>2127</v>
      </c>
      <c r="I71" s="124">
        <v>1585</v>
      </c>
      <c r="J71" s="124">
        <v>2433</v>
      </c>
      <c r="K71" s="124">
        <v>2012</v>
      </c>
      <c r="L71" s="124">
        <v>1981</v>
      </c>
      <c r="M71" s="124">
        <v>2025</v>
      </c>
      <c r="N71" s="124">
        <v>14124</v>
      </c>
      <c r="O71" s="124">
        <v>7190</v>
      </c>
      <c r="P71" s="124">
        <v>11998</v>
      </c>
      <c r="Q71" s="124">
        <v>7240</v>
      </c>
      <c r="R71" s="124">
        <v>15115</v>
      </c>
      <c r="S71" s="124">
        <v>14352</v>
      </c>
      <c r="T71" s="124">
        <v>12142</v>
      </c>
      <c r="U71" s="124">
        <v>4436</v>
      </c>
      <c r="V71" s="124">
        <v>3879</v>
      </c>
      <c r="W71" s="124">
        <v>1795</v>
      </c>
    </row>
    <row r="72" spans="1:139" s="166" customFormat="1" ht="24" customHeight="1">
      <c r="A72" s="172" t="s">
        <v>292</v>
      </c>
      <c r="B72" s="163" t="s">
        <v>582</v>
      </c>
      <c r="C72" s="164">
        <f>C73*100/C74</f>
        <v>98.650429312250282</v>
      </c>
      <c r="D72" s="164">
        <f t="shared" ref="D72:W72" si="17">D73*100/D74</f>
        <v>96.988707653701383</v>
      </c>
      <c r="E72" s="164">
        <f t="shared" si="17"/>
        <v>100</v>
      </c>
      <c r="F72" s="164">
        <f t="shared" si="17"/>
        <v>100</v>
      </c>
      <c r="G72" s="164">
        <f t="shared" si="17"/>
        <v>100</v>
      </c>
      <c r="H72" s="164">
        <f t="shared" si="17"/>
        <v>100</v>
      </c>
      <c r="I72" s="164">
        <f t="shared" si="17"/>
        <v>100</v>
      </c>
      <c r="J72" s="164">
        <f t="shared" si="17"/>
        <v>100</v>
      </c>
      <c r="K72" s="164">
        <f t="shared" si="17"/>
        <v>100</v>
      </c>
      <c r="L72" s="164">
        <f t="shared" si="17"/>
        <v>87.239263803680984</v>
      </c>
      <c r="M72" s="164">
        <f t="shared" si="17"/>
        <v>97.5</v>
      </c>
      <c r="N72" s="164">
        <f t="shared" si="17"/>
        <v>96.058519793459553</v>
      </c>
      <c r="O72" s="164">
        <f t="shared" si="17"/>
        <v>100</v>
      </c>
      <c r="P72" s="164">
        <f t="shared" si="17"/>
        <v>100</v>
      </c>
      <c r="Q72" s="164">
        <f t="shared" si="17"/>
        <v>100</v>
      </c>
      <c r="R72" s="164">
        <f t="shared" si="17"/>
        <v>100</v>
      </c>
      <c r="S72" s="164">
        <f t="shared" si="17"/>
        <v>100</v>
      </c>
      <c r="T72" s="164">
        <f t="shared" si="17"/>
        <v>100</v>
      </c>
      <c r="U72" s="164">
        <f t="shared" si="17"/>
        <v>100</v>
      </c>
      <c r="V72" s="244">
        <f t="shared" si="17"/>
        <v>100</v>
      </c>
      <c r="W72" s="164">
        <f t="shared" si="17"/>
        <v>93.280346820809243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</row>
    <row r="73" spans="1:139" ht="18" customHeight="1">
      <c r="A73" s="173" t="s">
        <v>336</v>
      </c>
      <c r="B73" s="155" t="s">
        <v>583</v>
      </c>
      <c r="C73" s="124">
        <f>SUM(D73:W73)</f>
        <v>46417</v>
      </c>
      <c r="D73" s="124">
        <v>2319</v>
      </c>
      <c r="E73" s="124">
        <v>1112</v>
      </c>
      <c r="F73" s="124">
        <v>568</v>
      </c>
      <c r="G73" s="124">
        <v>1294</v>
      </c>
      <c r="H73" s="124">
        <v>378</v>
      </c>
      <c r="I73" s="124">
        <v>780</v>
      </c>
      <c r="J73" s="124">
        <v>2247</v>
      </c>
      <c r="K73" s="124">
        <v>847</v>
      </c>
      <c r="L73" s="124">
        <v>1422</v>
      </c>
      <c r="M73" s="124">
        <v>1287</v>
      </c>
      <c r="N73" s="124">
        <v>5581</v>
      </c>
      <c r="O73" s="124">
        <v>4070</v>
      </c>
      <c r="P73" s="124">
        <v>7027</v>
      </c>
      <c r="Q73" s="124">
        <v>4248</v>
      </c>
      <c r="R73" s="124">
        <v>4233</v>
      </c>
      <c r="S73" s="124">
        <v>2360</v>
      </c>
      <c r="T73" s="124">
        <v>2702</v>
      </c>
      <c r="U73" s="124">
        <v>1252</v>
      </c>
      <c r="V73" s="124">
        <v>1399</v>
      </c>
      <c r="W73" s="124">
        <v>1291</v>
      </c>
    </row>
    <row r="74" spans="1:139" ht="17.25" customHeight="1">
      <c r="A74" s="173" t="s">
        <v>337</v>
      </c>
      <c r="B74" s="155" t="s">
        <v>584</v>
      </c>
      <c r="C74" s="124">
        <f>SUM(D74:W74)</f>
        <v>47052</v>
      </c>
      <c r="D74" s="124">
        <v>2391</v>
      </c>
      <c r="E74" s="124">
        <v>1112</v>
      </c>
      <c r="F74" s="124">
        <v>568</v>
      </c>
      <c r="G74" s="124">
        <v>1294</v>
      </c>
      <c r="H74" s="124">
        <v>378</v>
      </c>
      <c r="I74" s="124">
        <v>780</v>
      </c>
      <c r="J74" s="124">
        <v>2247</v>
      </c>
      <c r="K74" s="124">
        <v>847</v>
      </c>
      <c r="L74" s="124">
        <v>1630</v>
      </c>
      <c r="M74" s="124">
        <v>1320</v>
      </c>
      <c r="N74" s="124">
        <v>5810</v>
      </c>
      <c r="O74" s="124">
        <v>4070</v>
      </c>
      <c r="P74" s="124">
        <v>7027</v>
      </c>
      <c r="Q74" s="124">
        <v>4248</v>
      </c>
      <c r="R74" s="124">
        <v>4233</v>
      </c>
      <c r="S74" s="124">
        <v>2360</v>
      </c>
      <c r="T74" s="124">
        <v>2702</v>
      </c>
      <c r="U74" s="124">
        <v>1252</v>
      </c>
      <c r="V74" s="124">
        <v>1399</v>
      </c>
      <c r="W74" s="124">
        <v>1384</v>
      </c>
    </row>
    <row r="75" spans="1:139" s="166" customFormat="1" ht="36" customHeight="1">
      <c r="A75" s="172" t="s">
        <v>293</v>
      </c>
      <c r="B75" s="163" t="s">
        <v>286</v>
      </c>
      <c r="C75" s="164">
        <f>C76*100/C77</f>
        <v>63.64910641280224</v>
      </c>
      <c r="D75" s="164">
        <f t="shared" ref="D75:W75" si="18">D76*100/D77</f>
        <v>35.582822085889568</v>
      </c>
      <c r="E75" s="164">
        <f t="shared" si="18"/>
        <v>75.675675675675677</v>
      </c>
      <c r="F75" s="164">
        <f t="shared" si="18"/>
        <v>96.470588235294116</v>
      </c>
      <c r="G75" s="164">
        <f t="shared" si="18"/>
        <v>46.153846153846153</v>
      </c>
      <c r="H75" s="164">
        <f t="shared" si="18"/>
        <v>52.173913043478258</v>
      </c>
      <c r="I75" s="164">
        <f t="shared" si="18"/>
        <v>50.684931506849317</v>
      </c>
      <c r="J75" s="164">
        <f t="shared" si="18"/>
        <v>73.563218390804593</v>
      </c>
      <c r="K75" s="164">
        <f t="shared" si="18"/>
        <v>51.19047619047619</v>
      </c>
      <c r="L75" s="164">
        <f t="shared" si="18"/>
        <v>80</v>
      </c>
      <c r="M75" s="164">
        <f t="shared" si="18"/>
        <v>71.428571428571431</v>
      </c>
      <c r="N75" s="164">
        <f t="shared" si="18"/>
        <v>62.717536813922358</v>
      </c>
      <c r="O75" s="164">
        <f t="shared" si="18"/>
        <v>67.734887108521491</v>
      </c>
      <c r="P75" s="164">
        <f t="shared" si="18"/>
        <v>71.034482758620683</v>
      </c>
      <c r="Q75" s="164">
        <f t="shared" si="18"/>
        <v>51.92604006163328</v>
      </c>
      <c r="R75" s="164">
        <f t="shared" si="18"/>
        <v>69.754768392370579</v>
      </c>
      <c r="S75" s="164">
        <f t="shared" si="18"/>
        <v>55.789473684210527</v>
      </c>
      <c r="T75" s="164">
        <f t="shared" si="18"/>
        <v>71.428571428571431</v>
      </c>
      <c r="U75" s="164">
        <f t="shared" si="18"/>
        <v>77.120822622107966</v>
      </c>
      <c r="V75" s="164">
        <f t="shared" si="18"/>
        <v>49.541284403669728</v>
      </c>
      <c r="W75" s="164">
        <f t="shared" si="18"/>
        <v>45.504087193460492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</row>
    <row r="76" spans="1:139" ht="18" customHeight="1">
      <c r="A76" s="173" t="s">
        <v>338</v>
      </c>
      <c r="B76" s="155" t="s">
        <v>513</v>
      </c>
      <c r="C76" s="124">
        <f>SUM(D76:W76)</f>
        <v>5449</v>
      </c>
      <c r="D76" s="174">
        <v>58</v>
      </c>
      <c r="E76" s="125">
        <v>56</v>
      </c>
      <c r="F76" s="124">
        <v>164</v>
      </c>
      <c r="G76" s="124">
        <v>18</v>
      </c>
      <c r="H76" s="124">
        <v>60</v>
      </c>
      <c r="I76" s="124">
        <v>37</v>
      </c>
      <c r="J76" s="124">
        <v>64</v>
      </c>
      <c r="K76" s="124">
        <v>43</v>
      </c>
      <c r="L76" s="124">
        <v>48</v>
      </c>
      <c r="M76" s="124">
        <v>60</v>
      </c>
      <c r="N76" s="124">
        <v>937</v>
      </c>
      <c r="O76" s="125">
        <v>930</v>
      </c>
      <c r="P76" s="124">
        <v>721</v>
      </c>
      <c r="Q76" s="124">
        <v>337</v>
      </c>
      <c r="R76" s="124">
        <v>512</v>
      </c>
      <c r="S76" s="124">
        <v>371</v>
      </c>
      <c r="T76" s="124">
        <v>350</v>
      </c>
      <c r="U76" s="124">
        <v>300</v>
      </c>
      <c r="V76" s="124">
        <v>216</v>
      </c>
      <c r="W76" s="124">
        <v>167</v>
      </c>
    </row>
    <row r="77" spans="1:139" ht="17.25" customHeight="1">
      <c r="A77" s="173" t="s">
        <v>339</v>
      </c>
      <c r="B77" s="155" t="s">
        <v>512</v>
      </c>
      <c r="C77" s="124">
        <f>SUM(D77:W77)</f>
        <v>8561</v>
      </c>
      <c r="D77" s="125">
        <v>163</v>
      </c>
      <c r="E77" s="124">
        <v>74</v>
      </c>
      <c r="F77" s="124">
        <v>170</v>
      </c>
      <c r="G77" s="124">
        <v>39</v>
      </c>
      <c r="H77" s="124">
        <v>115</v>
      </c>
      <c r="I77" s="124">
        <v>73</v>
      </c>
      <c r="J77" s="124">
        <v>87</v>
      </c>
      <c r="K77" s="124">
        <v>84</v>
      </c>
      <c r="L77" s="124">
        <v>60</v>
      </c>
      <c r="M77" s="124">
        <v>84</v>
      </c>
      <c r="N77" s="124">
        <v>1494</v>
      </c>
      <c r="O77" s="125">
        <v>1373</v>
      </c>
      <c r="P77" s="124">
        <v>1015</v>
      </c>
      <c r="Q77" s="124">
        <v>649</v>
      </c>
      <c r="R77" s="124">
        <v>734</v>
      </c>
      <c r="S77" s="124">
        <v>665</v>
      </c>
      <c r="T77" s="124">
        <v>490</v>
      </c>
      <c r="U77" s="124">
        <v>389</v>
      </c>
      <c r="V77" s="124">
        <v>436</v>
      </c>
      <c r="W77" s="124">
        <v>367</v>
      </c>
    </row>
    <row r="78" spans="1:139" s="166" customFormat="1" ht="36" customHeight="1">
      <c r="A78" s="172" t="s">
        <v>299</v>
      </c>
      <c r="B78" s="163" t="s">
        <v>287</v>
      </c>
      <c r="C78" s="164">
        <f>C79*100/C80</f>
        <v>64.425740464521624</v>
      </c>
      <c r="D78" s="164">
        <f t="shared" ref="D78:W78" si="19">D79*100/D80</f>
        <v>33.879781420765028</v>
      </c>
      <c r="E78" s="164">
        <f t="shared" si="19"/>
        <v>55.555555555555557</v>
      </c>
      <c r="F78" s="164">
        <f t="shared" si="19"/>
        <v>92.592592592592595</v>
      </c>
      <c r="G78" s="164">
        <f t="shared" si="19"/>
        <v>24.074074074074073</v>
      </c>
      <c r="H78" s="164">
        <f t="shared" si="19"/>
        <v>42.647058823529413</v>
      </c>
      <c r="I78" s="164">
        <f t="shared" si="19"/>
        <v>35.365853658536587</v>
      </c>
      <c r="J78" s="164">
        <f t="shared" si="19"/>
        <v>57.608695652173914</v>
      </c>
      <c r="K78" s="164">
        <f t="shared" si="19"/>
        <v>40.517241379310342</v>
      </c>
      <c r="L78" s="164">
        <f t="shared" si="19"/>
        <v>65.333333333333329</v>
      </c>
      <c r="M78" s="164">
        <f t="shared" si="19"/>
        <v>63.917525773195877</v>
      </c>
      <c r="N78" s="164">
        <f t="shared" si="19"/>
        <v>53.964194373401533</v>
      </c>
      <c r="O78" s="164">
        <f t="shared" si="19"/>
        <v>67.014742014742012</v>
      </c>
      <c r="P78" s="164">
        <f t="shared" si="19"/>
        <v>79.909502262443439</v>
      </c>
      <c r="Q78" s="164">
        <f t="shared" si="19"/>
        <v>67.287234042553195</v>
      </c>
      <c r="R78" s="164">
        <f t="shared" si="19"/>
        <v>77.142857142857139</v>
      </c>
      <c r="S78" s="164">
        <f t="shared" si="19"/>
        <v>49.09596662030598</v>
      </c>
      <c r="T78" s="164">
        <f t="shared" si="19"/>
        <v>64.664310954063609</v>
      </c>
      <c r="U78" s="164">
        <f t="shared" si="19"/>
        <v>74.307304785894203</v>
      </c>
      <c r="V78" s="164">
        <f t="shared" si="19"/>
        <v>61.097256857855363</v>
      </c>
      <c r="W78" s="164">
        <f t="shared" si="19"/>
        <v>69.248291571753981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</row>
    <row r="79" spans="1:139" ht="18" customHeight="1">
      <c r="A79" s="173" t="s">
        <v>340</v>
      </c>
      <c r="B79" s="155" t="s">
        <v>514</v>
      </c>
      <c r="C79" s="124">
        <f>SUM(D79:W79)</f>
        <v>6047</v>
      </c>
      <c r="D79" s="125">
        <v>62</v>
      </c>
      <c r="E79" s="124">
        <v>45</v>
      </c>
      <c r="F79" s="124">
        <v>150</v>
      </c>
      <c r="G79" s="124">
        <v>13</v>
      </c>
      <c r="H79" s="124">
        <v>29</v>
      </c>
      <c r="I79" s="124">
        <v>29</v>
      </c>
      <c r="J79" s="124">
        <v>53</v>
      </c>
      <c r="K79" s="124">
        <v>47</v>
      </c>
      <c r="L79" s="124">
        <v>49</v>
      </c>
      <c r="M79" s="124">
        <v>62</v>
      </c>
      <c r="N79" s="124">
        <v>844</v>
      </c>
      <c r="O79" s="125">
        <v>1091</v>
      </c>
      <c r="P79" s="124">
        <v>883</v>
      </c>
      <c r="Q79" s="124">
        <v>506</v>
      </c>
      <c r="R79" s="124">
        <v>621</v>
      </c>
      <c r="S79" s="124">
        <v>353</v>
      </c>
      <c r="T79" s="124">
        <v>366</v>
      </c>
      <c r="U79" s="124">
        <v>295</v>
      </c>
      <c r="V79" s="124">
        <v>245</v>
      </c>
      <c r="W79" s="124">
        <v>304</v>
      </c>
    </row>
    <row r="80" spans="1:139" ht="17.25" customHeight="1">
      <c r="A80" s="173" t="s">
        <v>341</v>
      </c>
      <c r="B80" s="155" t="s">
        <v>515</v>
      </c>
      <c r="C80" s="124">
        <f>SUM(D80:W80)</f>
        <v>9386</v>
      </c>
      <c r="D80" s="125">
        <v>183</v>
      </c>
      <c r="E80" s="124">
        <v>81</v>
      </c>
      <c r="F80" s="124">
        <v>162</v>
      </c>
      <c r="G80" s="124">
        <v>54</v>
      </c>
      <c r="H80" s="124">
        <v>68</v>
      </c>
      <c r="I80" s="124">
        <v>82</v>
      </c>
      <c r="J80" s="124">
        <v>92</v>
      </c>
      <c r="K80" s="124">
        <v>116</v>
      </c>
      <c r="L80" s="124">
        <v>75</v>
      </c>
      <c r="M80" s="124">
        <v>97</v>
      </c>
      <c r="N80" s="124">
        <v>1564</v>
      </c>
      <c r="O80" s="125">
        <v>1628</v>
      </c>
      <c r="P80" s="124">
        <v>1105</v>
      </c>
      <c r="Q80" s="124">
        <v>752</v>
      </c>
      <c r="R80" s="124">
        <v>805</v>
      </c>
      <c r="S80" s="124">
        <v>719</v>
      </c>
      <c r="T80" s="124">
        <v>566</v>
      </c>
      <c r="U80" s="124">
        <v>397</v>
      </c>
      <c r="V80" s="124">
        <v>401</v>
      </c>
      <c r="W80" s="124">
        <v>439</v>
      </c>
    </row>
    <row r="81" spans="1:139" s="166" customFormat="1" ht="36" customHeight="1">
      <c r="A81" s="172" t="s">
        <v>300</v>
      </c>
      <c r="B81" s="163" t="s">
        <v>516</v>
      </c>
      <c r="C81" s="164">
        <f>C82*100/C83</f>
        <v>55.421340235835487</v>
      </c>
      <c r="D81" s="164">
        <f t="shared" ref="D81:W81" si="20">D82*100/D83</f>
        <v>25.339366515837103</v>
      </c>
      <c r="E81" s="164">
        <f t="shared" si="20"/>
        <v>42.5</v>
      </c>
      <c r="F81" s="164">
        <f t="shared" si="20"/>
        <v>76.073619631901835</v>
      </c>
      <c r="G81" s="164">
        <f t="shared" si="20"/>
        <v>24.096385542168676</v>
      </c>
      <c r="H81" s="164">
        <f t="shared" si="20"/>
        <v>28.02547770700637</v>
      </c>
      <c r="I81" s="164">
        <f t="shared" si="20"/>
        <v>34.482758620689658</v>
      </c>
      <c r="J81" s="164">
        <f t="shared" si="20"/>
        <v>32.584269662921351</v>
      </c>
      <c r="K81" s="164">
        <f t="shared" si="20"/>
        <v>16.101694915254239</v>
      </c>
      <c r="L81" s="164">
        <f t="shared" si="20"/>
        <v>65.168539325842701</v>
      </c>
      <c r="M81" s="164">
        <f t="shared" si="20"/>
        <v>30</v>
      </c>
      <c r="N81" s="164">
        <f t="shared" si="20"/>
        <v>49.492671927846672</v>
      </c>
      <c r="O81" s="164">
        <f t="shared" si="20"/>
        <v>55.442176870748298</v>
      </c>
      <c r="P81" s="164">
        <f t="shared" si="20"/>
        <v>69.1869918699187</v>
      </c>
      <c r="Q81" s="164">
        <f t="shared" si="20"/>
        <v>63.545568039950062</v>
      </c>
      <c r="R81" s="164">
        <f t="shared" si="20"/>
        <v>65.187239944521494</v>
      </c>
      <c r="S81" s="164">
        <f t="shared" si="20"/>
        <v>42.52873563218391</v>
      </c>
      <c r="T81" s="164">
        <f>T82*100/T83</f>
        <v>60.971786833855802</v>
      </c>
      <c r="U81" s="164">
        <f>U82*100/U83</f>
        <v>65.4368932038835</v>
      </c>
      <c r="V81" s="164">
        <f t="shared" si="20"/>
        <v>52.205882352941174</v>
      </c>
      <c r="W81" s="164">
        <f t="shared" si="20"/>
        <v>70.65462753950338</v>
      </c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</row>
    <row r="82" spans="1:139" ht="18" customHeight="1">
      <c r="A82" s="173" t="s">
        <v>342</v>
      </c>
      <c r="B82" s="155" t="s">
        <v>518</v>
      </c>
      <c r="C82" s="124">
        <f>SUM(D82:W82)</f>
        <v>5781</v>
      </c>
      <c r="D82" s="125">
        <v>56</v>
      </c>
      <c r="E82" s="124">
        <v>51</v>
      </c>
      <c r="F82" s="124">
        <v>124</v>
      </c>
      <c r="G82" s="124">
        <v>20</v>
      </c>
      <c r="H82" s="124">
        <v>44</v>
      </c>
      <c r="I82" s="124">
        <v>30</v>
      </c>
      <c r="J82" s="124">
        <v>29</v>
      </c>
      <c r="K82" s="124">
        <v>19</v>
      </c>
      <c r="L82" s="219">
        <v>58</v>
      </c>
      <c r="M82" s="124">
        <v>42</v>
      </c>
      <c r="N82" s="124">
        <v>878</v>
      </c>
      <c r="O82" s="125">
        <v>978</v>
      </c>
      <c r="P82" s="124">
        <v>851</v>
      </c>
      <c r="Q82" s="124">
        <v>509</v>
      </c>
      <c r="R82" s="124">
        <v>470</v>
      </c>
      <c r="S82" s="124">
        <v>370</v>
      </c>
      <c r="T82" s="124">
        <v>389</v>
      </c>
      <c r="U82" s="124">
        <v>337</v>
      </c>
      <c r="V82" s="124">
        <v>213</v>
      </c>
      <c r="W82" s="124">
        <v>313</v>
      </c>
    </row>
    <row r="83" spans="1:139" ht="17.25" customHeight="1">
      <c r="A83" s="173" t="s">
        <v>343</v>
      </c>
      <c r="B83" s="155" t="s">
        <v>517</v>
      </c>
      <c r="C83" s="124">
        <f>SUM(D83:W83)</f>
        <v>10431</v>
      </c>
      <c r="D83" s="125">
        <v>221</v>
      </c>
      <c r="E83" s="124">
        <v>120</v>
      </c>
      <c r="F83" s="124">
        <v>163</v>
      </c>
      <c r="G83" s="124">
        <v>83</v>
      </c>
      <c r="H83" s="124">
        <v>157</v>
      </c>
      <c r="I83" s="124">
        <v>87</v>
      </c>
      <c r="J83" s="124">
        <v>89</v>
      </c>
      <c r="K83" s="124">
        <v>118</v>
      </c>
      <c r="L83" s="124">
        <v>89</v>
      </c>
      <c r="M83" s="124">
        <v>140</v>
      </c>
      <c r="N83" s="124">
        <v>1774</v>
      </c>
      <c r="O83" s="125">
        <v>1764</v>
      </c>
      <c r="P83" s="124">
        <v>1230</v>
      </c>
      <c r="Q83" s="124">
        <v>801</v>
      </c>
      <c r="R83" s="124">
        <v>721</v>
      </c>
      <c r="S83" s="124">
        <v>870</v>
      </c>
      <c r="T83" s="124">
        <v>638</v>
      </c>
      <c r="U83" s="124">
        <v>515</v>
      </c>
      <c r="V83" s="124">
        <v>408</v>
      </c>
      <c r="W83" s="124">
        <v>443</v>
      </c>
    </row>
    <row r="84" spans="1:139" s="166" customFormat="1" ht="36.75" customHeight="1">
      <c r="A84" s="172" t="s">
        <v>301</v>
      </c>
      <c r="B84" s="163" t="s">
        <v>295</v>
      </c>
      <c r="C84" s="164">
        <f>C85*100/C86</f>
        <v>86.368681263242863</v>
      </c>
      <c r="D84" s="164">
        <f>D85*100/D86</f>
        <v>86.809675947056135</v>
      </c>
      <c r="E84" s="164">
        <f t="shared" ref="E84:M84" si="21">E85*100/E86</f>
        <v>82.812006319115326</v>
      </c>
      <c r="F84" s="164">
        <f t="shared" si="21"/>
        <v>93.230670516522295</v>
      </c>
      <c r="G84" s="164">
        <f t="shared" si="21"/>
        <v>97.920858484238764</v>
      </c>
      <c r="H84" s="164">
        <f t="shared" si="21"/>
        <v>90.692262943571848</v>
      </c>
      <c r="I84" s="164">
        <f t="shared" si="21"/>
        <v>80.688723835246449</v>
      </c>
      <c r="J84" s="164">
        <f t="shared" si="21"/>
        <v>90.264730999146025</v>
      </c>
      <c r="K84" s="164">
        <f t="shared" si="21"/>
        <v>57.73026315789474</v>
      </c>
      <c r="L84" s="164">
        <f t="shared" si="21"/>
        <v>87.428571428571431</v>
      </c>
      <c r="M84" s="164">
        <f t="shared" si="21"/>
        <v>87.134502923976612</v>
      </c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</row>
    <row r="85" spans="1:139" ht="18" customHeight="1">
      <c r="A85" s="173" t="s">
        <v>344</v>
      </c>
      <c r="B85" s="155" t="s">
        <v>481</v>
      </c>
      <c r="C85" s="124">
        <f>SUM(D85:M85)</f>
        <v>17120</v>
      </c>
      <c r="D85" s="125">
        <v>3804</v>
      </c>
      <c r="E85" s="125">
        <v>2621</v>
      </c>
      <c r="F85" s="125">
        <v>2906</v>
      </c>
      <c r="G85" s="125">
        <v>1460</v>
      </c>
      <c r="H85" s="125">
        <v>1559</v>
      </c>
      <c r="I85" s="125">
        <v>1195</v>
      </c>
      <c r="J85" s="125">
        <v>1057</v>
      </c>
      <c r="K85" s="125">
        <v>702</v>
      </c>
      <c r="L85" s="125">
        <v>1071</v>
      </c>
      <c r="M85" s="125">
        <v>745</v>
      </c>
      <c r="N85" s="170" t="s">
        <v>641</v>
      </c>
      <c r="O85" s="125"/>
      <c r="P85" s="124"/>
      <c r="Q85" s="124"/>
      <c r="R85" s="124"/>
      <c r="S85" s="124"/>
      <c r="T85" s="124"/>
      <c r="U85" s="124"/>
      <c r="V85" s="124"/>
      <c r="W85" s="124"/>
    </row>
    <row r="86" spans="1:139" ht="17.25" customHeight="1">
      <c r="A86" s="173" t="s">
        <v>345</v>
      </c>
      <c r="B86" s="155" t="s">
        <v>482</v>
      </c>
      <c r="C86" s="124">
        <f>SUM(D86:M86)</f>
        <v>19822</v>
      </c>
      <c r="D86" s="125">
        <v>4382</v>
      </c>
      <c r="E86" s="124">
        <v>3165</v>
      </c>
      <c r="F86" s="124">
        <v>3117</v>
      </c>
      <c r="G86" s="124">
        <v>1491</v>
      </c>
      <c r="H86" s="124">
        <v>1719</v>
      </c>
      <c r="I86" s="124">
        <v>1481</v>
      </c>
      <c r="J86" s="124">
        <v>1171</v>
      </c>
      <c r="K86" s="124">
        <v>1216</v>
      </c>
      <c r="L86" s="124">
        <v>1225</v>
      </c>
      <c r="M86" s="124">
        <v>855</v>
      </c>
      <c r="N86" s="124"/>
      <c r="O86" s="125"/>
      <c r="P86" s="124"/>
      <c r="Q86" s="124"/>
      <c r="R86" s="124"/>
      <c r="S86" s="124"/>
      <c r="T86" s="124"/>
      <c r="U86" s="124"/>
      <c r="V86" s="124"/>
      <c r="W86" s="124"/>
    </row>
    <row r="87" spans="1:139" s="166" customFormat="1" ht="35.25" customHeight="1">
      <c r="A87" s="172" t="s">
        <v>302</v>
      </c>
      <c r="B87" s="163" t="s">
        <v>296</v>
      </c>
      <c r="C87" s="164">
        <f>C88*100/C89</f>
        <v>97.610368570271362</v>
      </c>
      <c r="D87" s="164">
        <f t="shared" ref="D87:M87" si="22">D88*100/D89</f>
        <v>116.00449775112443</v>
      </c>
      <c r="E87" s="164">
        <f t="shared" si="22"/>
        <v>99.681190223166837</v>
      </c>
      <c r="F87" s="164">
        <f t="shared" si="22"/>
        <v>74.190177638453505</v>
      </c>
      <c r="G87" s="164">
        <f t="shared" si="22"/>
        <v>103.80313199105146</v>
      </c>
      <c r="H87" s="164">
        <f t="shared" si="22"/>
        <v>101.82982616651418</v>
      </c>
      <c r="I87" s="164">
        <f t="shared" si="22"/>
        <v>63.900414937759336</v>
      </c>
      <c r="J87" s="164">
        <f t="shared" si="22"/>
        <v>102.82087447108604</v>
      </c>
      <c r="K87" s="164">
        <f t="shared" si="22"/>
        <v>108.40438489646772</v>
      </c>
      <c r="L87" s="164">
        <f t="shared" si="22"/>
        <v>110.26570048309179</v>
      </c>
      <c r="M87" s="164">
        <f t="shared" si="22"/>
        <v>82.167832167832174</v>
      </c>
      <c r="N87" s="176" t="s">
        <v>641</v>
      </c>
      <c r="O87" s="164"/>
      <c r="P87" s="164"/>
      <c r="Q87" s="164"/>
      <c r="R87" s="164"/>
      <c r="S87" s="164"/>
      <c r="T87" s="164"/>
      <c r="U87" s="164"/>
      <c r="V87" s="164"/>
      <c r="W87" s="164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</row>
    <row r="88" spans="1:139" ht="18" customHeight="1">
      <c r="A88" s="173" t="s">
        <v>346</v>
      </c>
      <c r="B88" s="155" t="s">
        <v>484</v>
      </c>
      <c r="C88" s="124">
        <f>SUM(D88:M88)</f>
        <v>12050</v>
      </c>
      <c r="D88" s="125">
        <v>3095</v>
      </c>
      <c r="E88" s="124">
        <v>1876</v>
      </c>
      <c r="F88" s="124">
        <v>1420</v>
      </c>
      <c r="G88" s="124">
        <v>928</v>
      </c>
      <c r="H88" s="124">
        <v>1113</v>
      </c>
      <c r="I88" s="124">
        <v>616</v>
      </c>
      <c r="J88" s="124">
        <v>729</v>
      </c>
      <c r="K88" s="124">
        <v>890</v>
      </c>
      <c r="L88" s="124">
        <v>913</v>
      </c>
      <c r="M88" s="124">
        <v>470</v>
      </c>
      <c r="N88" s="124"/>
      <c r="O88" s="125"/>
      <c r="P88" s="124"/>
      <c r="Q88" s="124"/>
      <c r="R88" s="124"/>
      <c r="S88" s="124"/>
      <c r="T88" s="124"/>
      <c r="U88" s="124"/>
      <c r="V88" s="124"/>
      <c r="W88" s="124"/>
    </row>
    <row r="89" spans="1:139" ht="17.25" customHeight="1">
      <c r="A89" s="173" t="s">
        <v>347</v>
      </c>
      <c r="B89" s="155" t="s">
        <v>483</v>
      </c>
      <c r="C89" s="124">
        <f>SUM(D89:M89)</f>
        <v>12345</v>
      </c>
      <c r="D89" s="125">
        <v>2668</v>
      </c>
      <c r="E89" s="124">
        <v>1882</v>
      </c>
      <c r="F89" s="124">
        <v>1914</v>
      </c>
      <c r="G89" s="124">
        <v>894</v>
      </c>
      <c r="H89" s="124">
        <v>1093</v>
      </c>
      <c r="I89" s="124">
        <v>964</v>
      </c>
      <c r="J89" s="124">
        <v>709</v>
      </c>
      <c r="K89" s="124">
        <v>821</v>
      </c>
      <c r="L89" s="124">
        <v>828</v>
      </c>
      <c r="M89" s="124">
        <v>572</v>
      </c>
      <c r="N89" s="124"/>
      <c r="O89" s="125"/>
      <c r="P89" s="124"/>
      <c r="Q89" s="124"/>
      <c r="R89" s="124"/>
      <c r="S89" s="124"/>
      <c r="T89" s="124"/>
      <c r="U89" s="124"/>
      <c r="V89" s="124"/>
      <c r="W89" s="124"/>
    </row>
    <row r="90" spans="1:139" s="166" customFormat="1" ht="38.25" customHeight="1">
      <c r="A90" s="172" t="s">
        <v>303</v>
      </c>
      <c r="B90" s="163" t="s">
        <v>294</v>
      </c>
      <c r="C90" s="164">
        <f>C91*100/C92</f>
        <v>49.923617476321418</v>
      </c>
      <c r="D90" s="164">
        <f t="shared" ref="D90:M90" si="23">D91*100/D92</f>
        <v>50.373831775700936</v>
      </c>
      <c r="E90" s="164">
        <f t="shared" si="23"/>
        <v>36.495888678051863</v>
      </c>
      <c r="F90" s="164">
        <f t="shared" si="23"/>
        <v>49.559193954659946</v>
      </c>
      <c r="G90" s="164">
        <f t="shared" si="23"/>
        <v>56.324900133155793</v>
      </c>
      <c r="H90" s="164">
        <f t="shared" si="23"/>
        <v>65.71753986332574</v>
      </c>
      <c r="I90" s="164">
        <f t="shared" si="23"/>
        <v>51.917808219178085</v>
      </c>
      <c r="J90" s="164">
        <f t="shared" si="23"/>
        <v>50.987432675044886</v>
      </c>
      <c r="K90" s="164">
        <f t="shared" si="23"/>
        <v>33.106960950764005</v>
      </c>
      <c r="L90" s="164">
        <f t="shared" si="23"/>
        <v>50.675675675675677</v>
      </c>
      <c r="M90" s="164">
        <f t="shared" si="23"/>
        <v>73.123486682808718</v>
      </c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</row>
    <row r="91" spans="1:139" ht="18" customHeight="1">
      <c r="A91" s="173" t="s">
        <v>348</v>
      </c>
      <c r="B91" s="155" t="s">
        <v>486</v>
      </c>
      <c r="C91" s="124">
        <f>SUM(D91:M91)</f>
        <v>4902</v>
      </c>
      <c r="D91" s="125">
        <v>1078</v>
      </c>
      <c r="E91" s="124">
        <v>577</v>
      </c>
      <c r="F91" s="124">
        <v>787</v>
      </c>
      <c r="G91" s="124">
        <v>423</v>
      </c>
      <c r="H91" s="124">
        <v>577</v>
      </c>
      <c r="I91" s="124">
        <v>379</v>
      </c>
      <c r="J91" s="124">
        <v>284</v>
      </c>
      <c r="K91" s="124">
        <v>195</v>
      </c>
      <c r="L91" s="124">
        <v>300</v>
      </c>
      <c r="M91" s="124">
        <v>302</v>
      </c>
      <c r="N91" s="170" t="s">
        <v>642</v>
      </c>
      <c r="O91" s="125"/>
      <c r="P91" s="124"/>
      <c r="Q91" s="124"/>
      <c r="R91" s="124"/>
      <c r="S91" s="124"/>
      <c r="T91" s="124"/>
      <c r="U91" s="124"/>
      <c r="V91" s="124"/>
      <c r="W91" s="124"/>
    </row>
    <row r="92" spans="1:139" ht="17.25" customHeight="1">
      <c r="A92" s="173" t="s">
        <v>485</v>
      </c>
      <c r="B92" s="155" t="s">
        <v>487</v>
      </c>
      <c r="C92" s="124">
        <f>SUM(D92:M92)</f>
        <v>9819</v>
      </c>
      <c r="D92" s="125">
        <v>2140</v>
      </c>
      <c r="E92" s="124">
        <v>1581</v>
      </c>
      <c r="F92" s="124">
        <v>1588</v>
      </c>
      <c r="G92" s="124">
        <v>751</v>
      </c>
      <c r="H92" s="124">
        <v>878</v>
      </c>
      <c r="I92" s="124">
        <v>730</v>
      </c>
      <c r="J92" s="124">
        <v>557</v>
      </c>
      <c r="K92" s="124">
        <v>589</v>
      </c>
      <c r="L92" s="124">
        <v>592</v>
      </c>
      <c r="M92" s="124">
        <v>413</v>
      </c>
      <c r="N92" s="124"/>
      <c r="O92" s="125"/>
      <c r="P92" s="124"/>
      <c r="Q92" s="124"/>
      <c r="R92" s="124"/>
      <c r="S92" s="124"/>
      <c r="T92" s="124"/>
      <c r="U92" s="124"/>
      <c r="V92" s="124"/>
      <c r="W92" s="124"/>
    </row>
    <row r="93" spans="1:139" s="166" customFormat="1" ht="36.75" customHeight="1">
      <c r="A93" s="172" t="s">
        <v>305</v>
      </c>
      <c r="B93" s="163" t="s">
        <v>297</v>
      </c>
      <c r="C93" s="164">
        <f>C94*100/C95</f>
        <v>27.28230052652896</v>
      </c>
      <c r="D93" s="164">
        <f t="shared" ref="D93:M93" si="24">D94*100/D95</f>
        <v>36.806596701649177</v>
      </c>
      <c r="E93" s="164">
        <f t="shared" si="24"/>
        <v>32.518597236981932</v>
      </c>
      <c r="F93" s="164">
        <f t="shared" si="24"/>
        <v>0</v>
      </c>
      <c r="G93" s="164">
        <f t="shared" si="24"/>
        <v>20.246085011185681</v>
      </c>
      <c r="H93" s="164">
        <f t="shared" si="24"/>
        <v>20.860018298261664</v>
      </c>
      <c r="I93" s="164">
        <f t="shared" si="24"/>
        <v>24.585062240663902</v>
      </c>
      <c r="J93" s="164">
        <f t="shared" si="24"/>
        <v>45.698166431593791</v>
      </c>
      <c r="K93" s="164">
        <f t="shared" si="24"/>
        <v>43.605359317904991</v>
      </c>
      <c r="L93" s="164">
        <f t="shared" si="24"/>
        <v>30.676328502415458</v>
      </c>
      <c r="M93" s="164">
        <f t="shared" si="24"/>
        <v>33.566433566433567</v>
      </c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</row>
    <row r="94" spans="1:139" ht="18" customHeight="1">
      <c r="A94" s="173" t="s">
        <v>350</v>
      </c>
      <c r="B94" s="155" t="s">
        <v>488</v>
      </c>
      <c r="C94" s="124">
        <f>SUM(D94:M94)</f>
        <v>3368</v>
      </c>
      <c r="D94" s="125">
        <v>982</v>
      </c>
      <c r="E94" s="124">
        <v>612</v>
      </c>
      <c r="F94" s="124">
        <v>0</v>
      </c>
      <c r="G94" s="124">
        <v>181</v>
      </c>
      <c r="H94" s="124">
        <v>228</v>
      </c>
      <c r="I94" s="124">
        <v>237</v>
      </c>
      <c r="J94" s="124">
        <v>324</v>
      </c>
      <c r="K94" s="124">
        <v>358</v>
      </c>
      <c r="L94" s="124">
        <v>254</v>
      </c>
      <c r="M94" s="124">
        <v>192</v>
      </c>
      <c r="N94" s="170" t="s">
        <v>642</v>
      </c>
      <c r="O94" s="125"/>
      <c r="P94" s="124"/>
      <c r="Q94" s="124"/>
      <c r="R94" s="124"/>
      <c r="S94" s="124"/>
      <c r="T94" s="124"/>
      <c r="U94" s="124"/>
      <c r="V94" s="124"/>
      <c r="W94" s="124"/>
    </row>
    <row r="95" spans="1:139" ht="17.25" customHeight="1">
      <c r="A95" s="173" t="s">
        <v>349</v>
      </c>
      <c r="B95" s="155" t="s">
        <v>489</v>
      </c>
      <c r="C95" s="124">
        <f>SUM(D95:M95)</f>
        <v>12345</v>
      </c>
      <c r="D95" s="125">
        <v>2668</v>
      </c>
      <c r="E95" s="124">
        <v>1882</v>
      </c>
      <c r="F95" s="124">
        <v>1914</v>
      </c>
      <c r="G95" s="124">
        <v>894</v>
      </c>
      <c r="H95" s="124">
        <v>1093</v>
      </c>
      <c r="I95" s="124">
        <v>964</v>
      </c>
      <c r="J95" s="124">
        <v>709</v>
      </c>
      <c r="K95" s="124">
        <v>821</v>
      </c>
      <c r="L95" s="124">
        <v>828</v>
      </c>
      <c r="M95" s="124">
        <v>572</v>
      </c>
      <c r="N95" s="124"/>
      <c r="O95" s="125"/>
      <c r="P95" s="124"/>
      <c r="Q95" s="124"/>
      <c r="R95" s="124"/>
      <c r="S95" s="124"/>
      <c r="T95" s="124"/>
      <c r="U95" s="124"/>
      <c r="V95" s="124"/>
      <c r="W95" s="124"/>
    </row>
    <row r="96" spans="1:139" s="166" customFormat="1" ht="20.25" customHeight="1">
      <c r="A96" s="172" t="s">
        <v>612</v>
      </c>
      <c r="B96" s="163" t="s">
        <v>298</v>
      </c>
      <c r="C96" s="164">
        <f>C97*100/C98</f>
        <v>92.573924296344231</v>
      </c>
      <c r="D96" s="164">
        <f t="shared" ref="D96:W96" si="25">D97*100/D98</f>
        <v>85.088440970793911</v>
      </c>
      <c r="E96" s="164">
        <f t="shared" si="25"/>
        <v>95.744680851063833</v>
      </c>
      <c r="F96" s="164">
        <f t="shared" si="25"/>
        <v>90.49159120310479</v>
      </c>
      <c r="G96" s="164">
        <f t="shared" si="25"/>
        <v>92.525773195876283</v>
      </c>
      <c r="H96" s="164">
        <f t="shared" si="25"/>
        <v>92.010535557506586</v>
      </c>
      <c r="I96" s="164">
        <f t="shared" si="25"/>
        <v>93.698424606151534</v>
      </c>
      <c r="J96" s="164">
        <f t="shared" si="25"/>
        <v>94.208494208494201</v>
      </c>
      <c r="K96" s="164">
        <f t="shared" si="25"/>
        <v>92.590775269872424</v>
      </c>
      <c r="L96" s="164">
        <f t="shared" si="25"/>
        <v>92.049756625202818</v>
      </c>
      <c r="M96" s="164">
        <f t="shared" si="25"/>
        <v>89.332683877252805</v>
      </c>
      <c r="N96" s="164">
        <f t="shared" si="25"/>
        <v>91.602541336174582</v>
      </c>
      <c r="O96" s="164">
        <f t="shared" si="25"/>
        <v>93.011124959608551</v>
      </c>
      <c r="P96" s="164">
        <f t="shared" si="25"/>
        <v>94.015194583699412</v>
      </c>
      <c r="Q96" s="164">
        <f t="shared" si="25"/>
        <v>91.801715919923737</v>
      </c>
      <c r="R96" s="164">
        <f t="shared" si="25"/>
        <v>90.163766632548615</v>
      </c>
      <c r="S96" s="164">
        <f t="shared" si="25"/>
        <v>92.740046838407494</v>
      </c>
      <c r="T96" s="164">
        <f t="shared" si="25"/>
        <v>96.109816634586167</v>
      </c>
      <c r="U96" s="164">
        <f t="shared" si="25"/>
        <v>96.684145589142503</v>
      </c>
      <c r="V96" s="164">
        <f t="shared" si="25"/>
        <v>93.392517438173741</v>
      </c>
      <c r="W96" s="164">
        <f t="shared" si="25"/>
        <v>91.079262942380808</v>
      </c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</row>
    <row r="97" spans="1:256" ht="34.5">
      <c r="A97" s="173" t="s">
        <v>613</v>
      </c>
      <c r="B97" s="155" t="s">
        <v>542</v>
      </c>
      <c r="C97" s="178">
        <f>SUM(D97:W97)</f>
        <v>143073</v>
      </c>
      <c r="D97" s="245">
        <v>4137</v>
      </c>
      <c r="E97" s="242">
        <v>2250</v>
      </c>
      <c r="F97" s="242">
        <v>2798</v>
      </c>
      <c r="G97" s="242">
        <v>1077</v>
      </c>
      <c r="H97" s="242">
        <v>2096</v>
      </c>
      <c r="I97" s="242">
        <v>1249</v>
      </c>
      <c r="J97" s="242">
        <v>1464</v>
      </c>
      <c r="K97" s="242">
        <v>1887</v>
      </c>
      <c r="L97" s="242">
        <v>1702</v>
      </c>
      <c r="M97" s="242">
        <v>1834</v>
      </c>
      <c r="N97" s="245">
        <v>23213</v>
      </c>
      <c r="O97" s="242">
        <v>20149</v>
      </c>
      <c r="P97" s="242">
        <v>18191</v>
      </c>
      <c r="Q97" s="246">
        <v>10593</v>
      </c>
      <c r="R97" s="242">
        <v>8809</v>
      </c>
      <c r="S97" s="242">
        <v>12276</v>
      </c>
      <c r="T97" s="242">
        <v>9487</v>
      </c>
      <c r="U97" s="242">
        <v>6269</v>
      </c>
      <c r="V97" s="242">
        <v>7364</v>
      </c>
      <c r="W97" s="242">
        <v>6228</v>
      </c>
    </row>
    <row r="98" spans="1:256" ht="17.25" customHeight="1">
      <c r="A98" s="173" t="s">
        <v>351</v>
      </c>
      <c r="B98" s="155" t="s">
        <v>541</v>
      </c>
      <c r="C98" s="178">
        <f>SUM(D98:W98)</f>
        <v>154550</v>
      </c>
      <c r="D98" s="245">
        <v>4862</v>
      </c>
      <c r="E98" s="242">
        <v>2350</v>
      </c>
      <c r="F98" s="242">
        <v>3092</v>
      </c>
      <c r="G98" s="242">
        <v>1164</v>
      </c>
      <c r="H98" s="242">
        <v>2278</v>
      </c>
      <c r="I98" s="242">
        <v>1333</v>
      </c>
      <c r="J98" s="242">
        <v>1554</v>
      </c>
      <c r="K98" s="242">
        <v>2038</v>
      </c>
      <c r="L98" s="242">
        <v>1849</v>
      </c>
      <c r="M98" s="242">
        <v>2053</v>
      </c>
      <c r="N98" s="245">
        <v>25341</v>
      </c>
      <c r="O98" s="242">
        <v>21663</v>
      </c>
      <c r="P98" s="242">
        <v>19349</v>
      </c>
      <c r="Q98" s="246">
        <v>11539</v>
      </c>
      <c r="R98" s="242">
        <v>9770</v>
      </c>
      <c r="S98" s="242">
        <v>13237</v>
      </c>
      <c r="T98" s="242">
        <v>9871</v>
      </c>
      <c r="U98" s="242">
        <v>6484</v>
      </c>
      <c r="V98" s="242">
        <v>7885</v>
      </c>
      <c r="W98" s="242">
        <v>6838</v>
      </c>
    </row>
    <row r="99" spans="1:256" s="77" customFormat="1">
      <c r="A99" s="75"/>
      <c r="B99" s="76" t="s">
        <v>48</v>
      </c>
      <c r="C99" s="75"/>
      <c r="D99" s="272"/>
      <c r="E99" s="273"/>
      <c r="F99" s="273"/>
      <c r="G99" s="273"/>
      <c r="H99" s="274"/>
      <c r="I99" s="272"/>
      <c r="J99" s="273"/>
      <c r="K99" s="273"/>
      <c r="L99" s="274"/>
      <c r="M99" s="273"/>
      <c r="N99" s="273"/>
      <c r="O99" s="274"/>
      <c r="P99" s="272"/>
      <c r="Q99" s="273"/>
      <c r="R99" s="273"/>
      <c r="S99" s="274"/>
      <c r="T99" s="272"/>
      <c r="U99" s="273"/>
      <c r="V99" s="273"/>
      <c r="W99" s="274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</row>
    <row r="100" spans="1:256" s="70" customFormat="1" ht="39.75" customHeight="1">
      <c r="A100" s="66" t="s">
        <v>49</v>
      </c>
      <c r="B100" s="144" t="s">
        <v>411</v>
      </c>
      <c r="C100" s="122">
        <f>C101/C102</f>
        <v>1.0487651421632092</v>
      </c>
      <c r="D100" s="122">
        <f t="shared" ref="D100:M100" si="26">D101/D102</f>
        <v>1.4143917493956071</v>
      </c>
      <c r="E100" s="122">
        <f t="shared" si="26"/>
        <v>0.98999117806731818</v>
      </c>
      <c r="F100" s="122">
        <f t="shared" si="26"/>
        <v>0.98386230248307005</v>
      </c>
      <c r="G100" s="122">
        <f t="shared" si="26"/>
        <v>1.0221032458977124</v>
      </c>
      <c r="H100" s="122">
        <f t="shared" si="26"/>
        <v>0.60890671588811585</v>
      </c>
      <c r="I100" s="122">
        <f t="shared" si="26"/>
        <v>0.59950681635926228</v>
      </c>
      <c r="J100" s="122">
        <f t="shared" si="26"/>
        <v>0.6836595394736843</v>
      </c>
      <c r="K100" s="122">
        <f t="shared" si="26"/>
        <v>0.6664269713261648</v>
      </c>
      <c r="L100" s="122">
        <f t="shared" si="26"/>
        <v>0.53372200584225904</v>
      </c>
      <c r="M100" s="122">
        <f t="shared" si="26"/>
        <v>0.56586248131539607</v>
      </c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</row>
    <row r="101" spans="1:256" ht="21.75" customHeight="1">
      <c r="A101" s="123" t="s">
        <v>50</v>
      </c>
      <c r="B101" s="155" t="s">
        <v>249</v>
      </c>
      <c r="C101" s="247">
        <f>SUM(D101:M101)</f>
        <v>104497.91</v>
      </c>
      <c r="D101" s="197">
        <v>54994.38</v>
      </c>
      <c r="E101" s="197">
        <v>14588.51</v>
      </c>
      <c r="F101" s="197">
        <v>8717.02</v>
      </c>
      <c r="G101" s="197">
        <v>8533.5400000000009</v>
      </c>
      <c r="H101" s="197">
        <v>4288.53</v>
      </c>
      <c r="I101" s="197">
        <v>2990.34</v>
      </c>
      <c r="J101" s="197">
        <v>3325.32</v>
      </c>
      <c r="K101" s="197">
        <v>2974.93</v>
      </c>
      <c r="L101" s="197">
        <v>2192.5300000000002</v>
      </c>
      <c r="M101" s="197">
        <v>1892.81</v>
      </c>
      <c r="N101" s="73"/>
      <c r="O101" s="74" t="s">
        <v>635</v>
      </c>
      <c r="P101" s="73"/>
      <c r="Q101" s="73"/>
      <c r="R101" s="179"/>
      <c r="S101" s="73"/>
      <c r="T101" s="73"/>
      <c r="U101" s="73"/>
      <c r="V101" s="73"/>
      <c r="W101" s="73"/>
    </row>
    <row r="102" spans="1:256" ht="21" customHeight="1">
      <c r="A102" s="123" t="s">
        <v>51</v>
      </c>
      <c r="B102" s="155" t="s">
        <v>250</v>
      </c>
      <c r="C102" s="124">
        <f>SUM(D102:M102)</f>
        <v>99639</v>
      </c>
      <c r="D102" s="125">
        <v>38882</v>
      </c>
      <c r="E102" s="124">
        <v>14736</v>
      </c>
      <c r="F102" s="124">
        <v>8860</v>
      </c>
      <c r="G102" s="124">
        <v>8349</v>
      </c>
      <c r="H102" s="124">
        <v>7043</v>
      </c>
      <c r="I102" s="124">
        <v>4988</v>
      </c>
      <c r="J102" s="124">
        <v>4864</v>
      </c>
      <c r="K102" s="124">
        <v>4464</v>
      </c>
      <c r="L102" s="124">
        <v>4108</v>
      </c>
      <c r="M102" s="124">
        <v>3345</v>
      </c>
      <c r="N102" s="73"/>
      <c r="O102" s="74" t="s">
        <v>636</v>
      </c>
      <c r="P102" s="73"/>
      <c r="Q102" s="73"/>
      <c r="R102" s="124"/>
      <c r="S102" s="73"/>
      <c r="T102" s="73"/>
      <c r="U102" s="73"/>
      <c r="V102" s="73"/>
      <c r="W102" s="73"/>
    </row>
    <row r="103" spans="1:256" s="77" customFormat="1">
      <c r="A103" s="75"/>
      <c r="B103" s="76" t="s">
        <v>52</v>
      </c>
      <c r="C103" s="75"/>
      <c r="D103" s="272"/>
      <c r="E103" s="273"/>
      <c r="F103" s="273"/>
      <c r="G103" s="273"/>
      <c r="H103" s="274"/>
      <c r="I103" s="272"/>
      <c r="J103" s="273"/>
      <c r="K103" s="273"/>
      <c r="L103" s="274"/>
      <c r="M103" s="273"/>
      <c r="N103" s="273"/>
      <c r="O103" s="274"/>
      <c r="P103" s="272"/>
      <c r="Q103" s="273"/>
      <c r="R103" s="273"/>
      <c r="S103" s="274"/>
      <c r="T103" s="272"/>
      <c r="U103" s="273"/>
      <c r="V103" s="273"/>
      <c r="W103" s="274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</row>
    <row r="104" spans="1:256" ht="34.5">
      <c r="A104" s="71" t="s">
        <v>53</v>
      </c>
      <c r="B104" s="72" t="s">
        <v>54</v>
      </c>
      <c r="C104" s="73" t="s">
        <v>412</v>
      </c>
      <c r="D104" s="74" t="s">
        <v>643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56" s="77" customFormat="1">
      <c r="A105" s="160"/>
      <c r="B105" s="180" t="s">
        <v>55</v>
      </c>
      <c r="C105" s="181"/>
      <c r="D105" s="284"/>
      <c r="E105" s="285"/>
      <c r="F105" s="285"/>
      <c r="G105" s="285"/>
      <c r="H105" s="286"/>
      <c r="I105" s="284"/>
      <c r="J105" s="285"/>
      <c r="K105" s="285"/>
      <c r="L105" s="286"/>
      <c r="M105" s="285"/>
      <c r="N105" s="285"/>
      <c r="O105" s="286"/>
      <c r="P105" s="284"/>
      <c r="Q105" s="285"/>
      <c r="R105" s="285"/>
      <c r="S105" s="286"/>
      <c r="T105" s="284"/>
      <c r="U105" s="285"/>
      <c r="V105" s="285"/>
      <c r="W105" s="286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</row>
    <row r="106" spans="1:256" ht="33.75" customHeight="1">
      <c r="A106" s="71" t="s">
        <v>56</v>
      </c>
      <c r="B106" s="72" t="s">
        <v>57</v>
      </c>
      <c r="C106" s="73" t="s">
        <v>415</v>
      </c>
      <c r="D106" s="74" t="s">
        <v>431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56" ht="33.75" customHeight="1">
      <c r="A107" s="71" t="s">
        <v>421</v>
      </c>
      <c r="B107" s="182" t="s">
        <v>414</v>
      </c>
      <c r="C107" s="147" t="s">
        <v>415</v>
      </c>
      <c r="D107" s="74"/>
      <c r="E107" s="73"/>
      <c r="F107" s="73"/>
      <c r="G107" s="73"/>
      <c r="H107" s="73"/>
      <c r="I107" s="73"/>
      <c r="J107" s="73"/>
      <c r="K107" s="237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56" ht="33.75" customHeight="1">
      <c r="A108" s="71" t="s">
        <v>422</v>
      </c>
      <c r="B108" s="182" t="s">
        <v>416</v>
      </c>
      <c r="C108" s="73" t="s">
        <v>415</v>
      </c>
      <c r="D108" s="74"/>
      <c r="E108" s="73"/>
      <c r="F108" s="74" t="s">
        <v>255</v>
      </c>
      <c r="G108" s="73"/>
      <c r="H108" s="73"/>
      <c r="I108" s="73"/>
      <c r="J108" s="73"/>
      <c r="K108" s="237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56" ht="33.75" customHeight="1">
      <c r="A109" s="71" t="s">
        <v>423</v>
      </c>
      <c r="B109" s="182" t="s">
        <v>417</v>
      </c>
      <c r="C109" s="147" t="s">
        <v>415</v>
      </c>
      <c r="D109" s="183" t="s">
        <v>429</v>
      </c>
      <c r="E109" s="73"/>
      <c r="F109" s="73"/>
      <c r="G109" s="73"/>
      <c r="H109" s="73"/>
      <c r="I109" s="73"/>
      <c r="J109" s="73"/>
      <c r="K109" s="237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56" ht="33.75" customHeight="1">
      <c r="A110" s="71" t="s">
        <v>424</v>
      </c>
      <c r="B110" s="182" t="s">
        <v>418</v>
      </c>
      <c r="C110" s="73" t="s">
        <v>415</v>
      </c>
      <c r="D110" s="73"/>
      <c r="E110" s="73"/>
      <c r="F110" s="73"/>
      <c r="G110" s="73"/>
      <c r="H110" s="73"/>
      <c r="I110" s="73"/>
      <c r="J110" s="73"/>
      <c r="K110" s="237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56" ht="21.75" customHeight="1">
      <c r="A111" s="71" t="s">
        <v>426</v>
      </c>
      <c r="B111" s="189" t="s">
        <v>419</v>
      </c>
      <c r="C111" s="126" t="s">
        <v>427</v>
      </c>
      <c r="D111" s="126" t="s">
        <v>622</v>
      </c>
      <c r="E111" s="238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56" ht="18.75" customHeight="1">
      <c r="A112" s="71" t="s">
        <v>425</v>
      </c>
      <c r="B112" s="225" t="s">
        <v>615</v>
      </c>
      <c r="C112" s="73" t="s">
        <v>415</v>
      </c>
      <c r="D112" s="126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56" s="77" customFormat="1">
      <c r="A113" s="75"/>
      <c r="B113" s="76" t="s">
        <v>58</v>
      </c>
      <c r="C113" s="75"/>
      <c r="D113" s="272"/>
      <c r="E113" s="273"/>
      <c r="F113" s="273"/>
      <c r="G113" s="273"/>
      <c r="H113" s="274"/>
      <c r="I113" s="272"/>
      <c r="J113" s="273"/>
      <c r="K113" s="273"/>
      <c r="L113" s="274"/>
      <c r="M113" s="273"/>
      <c r="N113" s="273"/>
      <c r="O113" s="274"/>
      <c r="P113" s="272"/>
      <c r="Q113" s="273"/>
      <c r="R113" s="273"/>
      <c r="S113" s="274"/>
      <c r="T113" s="272"/>
      <c r="U113" s="273"/>
      <c r="V113" s="273"/>
      <c r="W113" s="274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</row>
    <row r="114" spans="1:256" s="77" customFormat="1" ht="34.5">
      <c r="A114" s="144" t="s">
        <v>59</v>
      </c>
      <c r="B114" s="67" t="s">
        <v>60</v>
      </c>
      <c r="C114" s="68" t="s">
        <v>637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</row>
    <row r="115" spans="1:256" ht="33.75" customHeight="1">
      <c r="A115" s="123" t="s">
        <v>61</v>
      </c>
      <c r="B115" s="155" t="s">
        <v>62</v>
      </c>
      <c r="C115" s="179">
        <f>C116*100000/C117</f>
        <v>1824.7308795186386</v>
      </c>
      <c r="D115" s="179">
        <f t="shared" ref="D115:M115" si="27">D116*100000/D117</f>
        <v>2954.4517046983074</v>
      </c>
      <c r="E115" s="179">
        <f t="shared" si="27"/>
        <v>1395.8535167603177</v>
      </c>
      <c r="F115" s="179">
        <f t="shared" si="27"/>
        <v>1216.1587062559336</v>
      </c>
      <c r="G115" s="197">
        <f t="shared" si="27"/>
        <v>2623.1140899853299</v>
      </c>
      <c r="H115" s="179">
        <f t="shared" si="27"/>
        <v>1544.5969782958816</v>
      </c>
      <c r="I115" s="179">
        <f t="shared" si="27"/>
        <v>1508.5242805308415</v>
      </c>
      <c r="J115" s="179">
        <f t="shared" si="27"/>
        <v>1342.3771590819465</v>
      </c>
      <c r="K115" s="197">
        <f t="shared" si="27"/>
        <v>2253.7053182214472</v>
      </c>
      <c r="L115" s="179">
        <f t="shared" si="27"/>
        <v>1224.3041659086775</v>
      </c>
      <c r="M115" s="179">
        <f t="shared" si="27"/>
        <v>1182.155671236286</v>
      </c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56" ht="37.5" customHeight="1">
      <c r="A116" s="123" t="s">
        <v>63</v>
      </c>
      <c r="B116" s="72" t="s">
        <v>64</v>
      </c>
      <c r="C116" s="124">
        <f>SUM(D116:M116)</f>
        <v>15527</v>
      </c>
      <c r="D116" s="124">
        <v>4942</v>
      </c>
      <c r="E116" s="124">
        <v>1801</v>
      </c>
      <c r="F116" s="124">
        <v>1486</v>
      </c>
      <c r="G116" s="124">
        <v>1949</v>
      </c>
      <c r="H116" s="124">
        <v>1007</v>
      </c>
      <c r="I116" s="124">
        <v>1214</v>
      </c>
      <c r="J116" s="73">
        <v>851</v>
      </c>
      <c r="K116" s="124">
        <v>1034</v>
      </c>
      <c r="L116" s="124">
        <v>673</v>
      </c>
      <c r="M116" s="124">
        <v>570</v>
      </c>
      <c r="N116" s="124"/>
      <c r="O116" s="74" t="s">
        <v>253</v>
      </c>
      <c r="P116" s="124"/>
      <c r="Q116" s="73"/>
      <c r="R116" s="73"/>
      <c r="S116" s="73"/>
      <c r="T116" s="124"/>
      <c r="U116" s="73"/>
      <c r="V116" s="73"/>
      <c r="W116" s="73"/>
    </row>
    <row r="117" spans="1:256" ht="27.75" customHeight="1">
      <c r="A117" s="73" t="s">
        <v>65</v>
      </c>
      <c r="B117" s="72" t="s">
        <v>66</v>
      </c>
      <c r="C117" s="124">
        <f>SUM(D117:M117)</f>
        <v>850920</v>
      </c>
      <c r="D117" s="124">
        <v>167273</v>
      </c>
      <c r="E117" s="124">
        <v>129025</v>
      </c>
      <c r="F117" s="124">
        <v>122188</v>
      </c>
      <c r="G117" s="124">
        <v>74301</v>
      </c>
      <c r="H117" s="124">
        <v>65195</v>
      </c>
      <c r="I117" s="124">
        <v>80476</v>
      </c>
      <c r="J117" s="73">
        <v>63395</v>
      </c>
      <c r="K117" s="124">
        <v>45880</v>
      </c>
      <c r="L117" s="124">
        <v>54970</v>
      </c>
      <c r="M117" s="124">
        <v>48217</v>
      </c>
      <c r="N117" s="124"/>
      <c r="O117" s="124"/>
      <c r="P117" s="124"/>
      <c r="Q117" s="73"/>
      <c r="R117" s="124"/>
      <c r="S117" s="124"/>
      <c r="T117" s="124"/>
      <c r="U117" s="73"/>
      <c r="V117" s="124"/>
      <c r="W117" s="124"/>
    </row>
    <row r="118" spans="1:256" ht="32.25" customHeight="1">
      <c r="A118" s="71" t="s">
        <v>67</v>
      </c>
      <c r="B118" s="72" t="s">
        <v>477</v>
      </c>
      <c r="C118" s="179">
        <v>1449.9</v>
      </c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1:256" s="77" customFormat="1">
      <c r="A119" s="75"/>
      <c r="B119" s="76" t="s">
        <v>69</v>
      </c>
      <c r="C119" s="75"/>
      <c r="D119" s="272"/>
      <c r="E119" s="273"/>
      <c r="F119" s="273"/>
      <c r="G119" s="273"/>
      <c r="H119" s="274"/>
      <c r="I119" s="272"/>
      <c r="J119" s="273"/>
      <c r="K119" s="273"/>
      <c r="L119" s="274"/>
      <c r="M119" s="273"/>
      <c r="N119" s="273"/>
      <c r="O119" s="274"/>
      <c r="P119" s="272"/>
      <c r="Q119" s="273"/>
      <c r="R119" s="273"/>
      <c r="S119" s="274"/>
      <c r="T119" s="272"/>
      <c r="U119" s="273"/>
      <c r="V119" s="273"/>
      <c r="W119" s="274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</row>
    <row r="120" spans="1:256" s="70" customFormat="1" ht="34.5">
      <c r="A120" s="66" t="s">
        <v>70</v>
      </c>
      <c r="B120" s="67" t="s">
        <v>71</v>
      </c>
      <c r="C120" s="68" t="s">
        <v>638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</row>
    <row r="121" spans="1:256" ht="36" customHeight="1">
      <c r="A121" s="123" t="s">
        <v>72</v>
      </c>
      <c r="B121" s="72" t="s">
        <v>73</v>
      </c>
      <c r="C121" s="179">
        <f>C122*100000/C123</f>
        <v>1216.330559864617</v>
      </c>
      <c r="D121" s="179">
        <f t="shared" ref="D121:M121" si="28">D122*100000/D123</f>
        <v>2006.3010766830271</v>
      </c>
      <c r="E121" s="179">
        <f t="shared" si="28"/>
        <v>997.4811083123426</v>
      </c>
      <c r="F121" s="179">
        <f t="shared" si="28"/>
        <v>736.56987592889641</v>
      </c>
      <c r="G121" s="179">
        <f t="shared" si="28"/>
        <v>1681.0002557166122</v>
      </c>
      <c r="H121" s="179">
        <f t="shared" si="28"/>
        <v>1148.86110898075</v>
      </c>
      <c r="I121" s="179">
        <f t="shared" si="28"/>
        <v>1001.5408320493066</v>
      </c>
      <c r="J121" s="179">
        <f t="shared" si="28"/>
        <v>951.17911507216661</v>
      </c>
      <c r="K121" s="179">
        <f t="shared" si="28"/>
        <v>1408.0209241499565</v>
      </c>
      <c r="L121" s="179">
        <f t="shared" si="28"/>
        <v>782.24486083318175</v>
      </c>
      <c r="M121" s="179">
        <f t="shared" si="28"/>
        <v>671.96217101852039</v>
      </c>
      <c r="N121" s="73"/>
      <c r="O121" s="73"/>
      <c r="P121" s="73"/>
      <c r="Q121" s="73"/>
      <c r="R121" s="73"/>
      <c r="S121" s="73"/>
      <c r="T121" s="73"/>
      <c r="U121" s="73"/>
      <c r="V121" s="73"/>
      <c r="W121" s="73"/>
    </row>
    <row r="122" spans="1:256" ht="24.75" customHeight="1">
      <c r="A122" s="123" t="s">
        <v>74</v>
      </c>
      <c r="B122" s="171" t="s">
        <v>616</v>
      </c>
      <c r="C122" s="124">
        <f>SUM(D122:M122)</f>
        <v>10350</v>
      </c>
      <c r="D122" s="124">
        <v>3356</v>
      </c>
      <c r="E122" s="124">
        <v>1287</v>
      </c>
      <c r="F122" s="124">
        <v>900</v>
      </c>
      <c r="G122" s="124">
        <v>1249</v>
      </c>
      <c r="H122" s="124">
        <v>749</v>
      </c>
      <c r="I122" s="124">
        <v>806</v>
      </c>
      <c r="J122" s="124">
        <v>603</v>
      </c>
      <c r="K122" s="124">
        <v>646</v>
      </c>
      <c r="L122" s="124">
        <v>430</v>
      </c>
      <c r="M122" s="124">
        <v>324</v>
      </c>
      <c r="N122" s="73"/>
      <c r="O122" s="74" t="s">
        <v>253</v>
      </c>
      <c r="P122" s="73"/>
      <c r="Q122" s="73"/>
      <c r="R122" s="73"/>
      <c r="S122" s="73"/>
      <c r="T122" s="73"/>
      <c r="U122" s="73"/>
      <c r="V122" s="73"/>
      <c r="W122" s="73"/>
    </row>
    <row r="123" spans="1:256" hidden="1">
      <c r="A123" s="73" t="s">
        <v>65</v>
      </c>
      <c r="B123" s="72" t="s">
        <v>66</v>
      </c>
      <c r="C123" s="124">
        <f>SUM(D123:M123)</f>
        <v>850920</v>
      </c>
      <c r="D123" s="124">
        <v>167273</v>
      </c>
      <c r="E123" s="124">
        <v>129025</v>
      </c>
      <c r="F123" s="124">
        <v>122188</v>
      </c>
      <c r="G123" s="124">
        <v>74301</v>
      </c>
      <c r="H123" s="124">
        <v>65195</v>
      </c>
      <c r="I123" s="124">
        <v>80476</v>
      </c>
      <c r="J123" s="73">
        <v>63395</v>
      </c>
      <c r="K123" s="124">
        <v>45880</v>
      </c>
      <c r="L123" s="124">
        <v>54970</v>
      </c>
      <c r="M123" s="124">
        <v>48217</v>
      </c>
      <c r="N123" s="124"/>
      <c r="O123" s="124"/>
      <c r="P123" s="124"/>
      <c r="Q123" s="73"/>
      <c r="R123" s="124"/>
      <c r="S123" s="124"/>
      <c r="T123" s="124"/>
      <c r="U123" s="73"/>
      <c r="V123" s="124"/>
      <c r="W123" s="124"/>
    </row>
    <row r="124" spans="1:256" ht="36.75" customHeight="1">
      <c r="A124" s="71" t="s">
        <v>76</v>
      </c>
      <c r="B124" s="155" t="s">
        <v>77</v>
      </c>
      <c r="C124" s="248">
        <v>1035.9000000000001</v>
      </c>
      <c r="D124" s="73"/>
      <c r="E124" s="179"/>
      <c r="F124" s="179"/>
      <c r="G124" s="73"/>
      <c r="H124" s="179"/>
      <c r="I124" s="73"/>
      <c r="J124" s="179"/>
      <c r="K124" s="73"/>
      <c r="L124" s="179"/>
      <c r="M124" s="179"/>
      <c r="N124" s="73"/>
      <c r="O124" s="179"/>
      <c r="P124" s="73"/>
      <c r="Q124" s="179"/>
      <c r="R124" s="73"/>
      <c r="S124" s="179"/>
      <c r="T124" s="73"/>
      <c r="U124" s="179"/>
      <c r="V124" s="73"/>
      <c r="W124" s="179"/>
    </row>
    <row r="125" spans="1:256" s="77" customFormat="1">
      <c r="A125" s="75"/>
      <c r="B125" s="76" t="s">
        <v>78</v>
      </c>
      <c r="C125" s="75"/>
      <c r="D125" s="272"/>
      <c r="E125" s="273"/>
      <c r="F125" s="273"/>
      <c r="G125" s="273"/>
      <c r="H125" s="274"/>
      <c r="I125" s="272"/>
      <c r="J125" s="273"/>
      <c r="K125" s="273"/>
      <c r="L125" s="274"/>
      <c r="M125" s="273"/>
      <c r="N125" s="273"/>
      <c r="O125" s="274"/>
      <c r="P125" s="272"/>
      <c r="Q125" s="273"/>
      <c r="R125" s="273"/>
      <c r="S125" s="274"/>
      <c r="T125" s="272"/>
      <c r="U125" s="273"/>
      <c r="V125" s="273"/>
      <c r="W125" s="274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s="70" customFormat="1" ht="32.25" customHeight="1">
      <c r="A126" s="66" t="s">
        <v>79</v>
      </c>
      <c r="B126" s="67" t="s">
        <v>80</v>
      </c>
      <c r="C126" s="68" t="s">
        <v>640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</row>
    <row r="127" spans="1:256" ht="33.75" customHeight="1">
      <c r="A127" s="123" t="s">
        <v>81</v>
      </c>
      <c r="B127" s="155" t="s">
        <v>617</v>
      </c>
      <c r="C127" s="249">
        <f>SUM(D127:M127)</f>
        <v>3596</v>
      </c>
      <c r="D127" s="73">
        <v>950</v>
      </c>
      <c r="E127" s="73">
        <v>765</v>
      </c>
      <c r="F127" s="73">
        <v>351</v>
      </c>
      <c r="G127" s="73">
        <v>410</v>
      </c>
      <c r="H127" s="73">
        <v>330</v>
      </c>
      <c r="I127" s="73">
        <v>275</v>
      </c>
      <c r="J127" s="73">
        <v>163</v>
      </c>
      <c r="K127" s="73">
        <v>151</v>
      </c>
      <c r="L127" s="73">
        <v>66</v>
      </c>
      <c r="M127" s="73">
        <v>135</v>
      </c>
      <c r="N127" s="73"/>
      <c r="O127" s="73"/>
      <c r="P127" s="73"/>
      <c r="Q127" s="73"/>
      <c r="R127" s="73"/>
      <c r="S127" s="73"/>
      <c r="T127" s="73"/>
      <c r="U127" s="73"/>
      <c r="V127" s="73"/>
      <c r="W127" s="73"/>
    </row>
    <row r="128" spans="1:256" ht="32.25" customHeight="1">
      <c r="A128" s="123" t="s">
        <v>83</v>
      </c>
      <c r="B128" s="155" t="s">
        <v>84</v>
      </c>
      <c r="C128" s="250">
        <f>C127*100000/C129</f>
        <v>422.60141963991913</v>
      </c>
      <c r="D128" s="250">
        <f t="shared" ref="D128:M128" si="29">D127*100000/D129</f>
        <v>567.93385662958156</v>
      </c>
      <c r="E128" s="250">
        <f t="shared" si="29"/>
        <v>592.90835109474904</v>
      </c>
      <c r="F128" s="250">
        <f t="shared" si="29"/>
        <v>287.26225161226961</v>
      </c>
      <c r="G128" s="250">
        <f t="shared" si="29"/>
        <v>551.80953150024902</v>
      </c>
      <c r="H128" s="250">
        <f t="shared" si="29"/>
        <v>506.17378633330776</v>
      </c>
      <c r="I128" s="250">
        <f t="shared" si="29"/>
        <v>341.71678512848553</v>
      </c>
      <c r="J128" s="250">
        <f t="shared" si="29"/>
        <v>257.11806924836344</v>
      </c>
      <c r="K128" s="250">
        <f t="shared" si="29"/>
        <v>329.11944202266784</v>
      </c>
      <c r="L128" s="250">
        <f t="shared" si="29"/>
        <v>120.0654902674186</v>
      </c>
      <c r="M128" s="250">
        <f t="shared" si="29"/>
        <v>279.98423792438354</v>
      </c>
      <c r="N128" s="73"/>
      <c r="O128" s="74" t="s">
        <v>253</v>
      </c>
      <c r="P128" s="73"/>
      <c r="Q128" s="73"/>
      <c r="R128" s="73"/>
      <c r="S128" s="73"/>
      <c r="T128" s="73"/>
      <c r="U128" s="73"/>
      <c r="V128" s="73"/>
      <c r="W128" s="73"/>
    </row>
    <row r="129" spans="1:256" hidden="1">
      <c r="A129" s="73" t="s">
        <v>65</v>
      </c>
      <c r="B129" s="72" t="s">
        <v>66</v>
      </c>
      <c r="C129" s="124">
        <f>SUM(D129:M129)</f>
        <v>850920</v>
      </c>
      <c r="D129" s="124">
        <v>167273</v>
      </c>
      <c r="E129" s="124">
        <v>129025</v>
      </c>
      <c r="F129" s="124">
        <v>122188</v>
      </c>
      <c r="G129" s="124">
        <v>74301</v>
      </c>
      <c r="H129" s="124">
        <v>65195</v>
      </c>
      <c r="I129" s="124">
        <v>80476</v>
      </c>
      <c r="J129" s="73">
        <v>63395</v>
      </c>
      <c r="K129" s="124">
        <v>45880</v>
      </c>
      <c r="L129" s="124">
        <v>54970</v>
      </c>
      <c r="M129" s="124">
        <v>48217</v>
      </c>
      <c r="N129" s="124"/>
      <c r="O129" s="124"/>
      <c r="P129" s="124"/>
      <c r="Q129" s="73"/>
      <c r="R129" s="124"/>
      <c r="S129" s="124"/>
      <c r="T129" s="124"/>
      <c r="U129" s="73"/>
      <c r="V129" s="124"/>
      <c r="W129" s="124"/>
    </row>
    <row r="130" spans="1:256" ht="31.5" customHeight="1">
      <c r="A130" s="71" t="s">
        <v>85</v>
      </c>
      <c r="B130" s="155" t="s">
        <v>86</v>
      </c>
      <c r="C130" s="73">
        <v>459.2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</row>
    <row r="131" spans="1:256" s="77" customFormat="1">
      <c r="A131" s="160"/>
      <c r="B131" s="76" t="s">
        <v>87</v>
      </c>
      <c r="C131" s="75"/>
      <c r="D131" s="272"/>
      <c r="E131" s="273"/>
      <c r="F131" s="273"/>
      <c r="G131" s="273"/>
      <c r="H131" s="274"/>
      <c r="I131" s="272"/>
      <c r="J131" s="273"/>
      <c r="K131" s="273"/>
      <c r="L131" s="274"/>
      <c r="M131" s="273"/>
      <c r="N131" s="273"/>
      <c r="O131" s="274"/>
      <c r="P131" s="272"/>
      <c r="Q131" s="273"/>
      <c r="R131" s="273"/>
      <c r="S131" s="274"/>
      <c r="T131" s="272"/>
      <c r="U131" s="273"/>
      <c r="V131" s="273"/>
      <c r="W131" s="274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</row>
    <row r="132" spans="1:256" s="70" customFormat="1" ht="34.5">
      <c r="A132" s="66" t="s">
        <v>88</v>
      </c>
      <c r="B132" s="67" t="s">
        <v>89</v>
      </c>
      <c r="C132" s="68" t="s">
        <v>639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</row>
    <row r="133" spans="1:256" ht="34.5">
      <c r="A133" s="123" t="s">
        <v>90</v>
      </c>
      <c r="B133" s="72" t="s">
        <v>91</v>
      </c>
      <c r="C133" s="179">
        <f>C134*100000/C135</f>
        <v>390.28345790438584</v>
      </c>
      <c r="D133" s="179">
        <f t="shared" ref="D133:M133" si="30">D134*100000/D135</f>
        <v>917.06372217871387</v>
      </c>
      <c r="E133" s="179">
        <f t="shared" si="30"/>
        <v>359.62022863786086</v>
      </c>
      <c r="F133" s="179">
        <f t="shared" si="30"/>
        <v>164.5006056241202</v>
      </c>
      <c r="G133" s="179">
        <f t="shared" si="30"/>
        <v>351.27387249162194</v>
      </c>
      <c r="H133" s="179">
        <f t="shared" si="30"/>
        <v>291.43339213129843</v>
      </c>
      <c r="I133" s="179">
        <f t="shared" si="30"/>
        <v>180.17794124956509</v>
      </c>
      <c r="J133" s="179">
        <f t="shared" si="30"/>
        <v>309.17264768514866</v>
      </c>
      <c r="K133" s="179">
        <f t="shared" si="30"/>
        <v>287.70706190061031</v>
      </c>
      <c r="L133" s="179">
        <f t="shared" si="30"/>
        <v>194.65162816081499</v>
      </c>
      <c r="M133" s="179">
        <f t="shared" si="30"/>
        <v>188.73011593421407</v>
      </c>
      <c r="N133" s="73"/>
      <c r="O133" s="73"/>
      <c r="P133" s="73"/>
      <c r="Q133" s="73"/>
      <c r="R133" s="73"/>
      <c r="S133" s="73"/>
      <c r="T133" s="73"/>
      <c r="U133" s="73"/>
      <c r="V133" s="73"/>
      <c r="W133" s="73"/>
    </row>
    <row r="134" spans="1:256" ht="34.5">
      <c r="A134" s="123" t="s">
        <v>92</v>
      </c>
      <c r="B134" s="72" t="s">
        <v>93</v>
      </c>
      <c r="C134" s="249">
        <f>SUM(D134:M134)</f>
        <v>3321</v>
      </c>
      <c r="D134" s="249">
        <v>1534</v>
      </c>
      <c r="E134" s="249">
        <v>464</v>
      </c>
      <c r="F134" s="249">
        <v>201</v>
      </c>
      <c r="G134" s="249">
        <v>261</v>
      </c>
      <c r="H134" s="249">
        <v>190</v>
      </c>
      <c r="I134" s="249">
        <v>145</v>
      </c>
      <c r="J134" s="249">
        <v>196</v>
      </c>
      <c r="K134" s="249">
        <v>132</v>
      </c>
      <c r="L134" s="249">
        <v>107</v>
      </c>
      <c r="M134" s="249">
        <v>91</v>
      </c>
      <c r="N134" s="73"/>
      <c r="O134" s="74" t="s">
        <v>253</v>
      </c>
      <c r="P134" s="73"/>
      <c r="Q134" s="73"/>
      <c r="R134" s="73"/>
      <c r="S134" s="73"/>
      <c r="T134" s="73"/>
      <c r="U134" s="73"/>
      <c r="V134" s="73"/>
      <c r="W134" s="73"/>
    </row>
    <row r="135" spans="1:256" hidden="1">
      <c r="A135" s="73" t="s">
        <v>65</v>
      </c>
      <c r="B135" s="72" t="s">
        <v>66</v>
      </c>
      <c r="C135" s="124">
        <f>SUM(D135:M135)</f>
        <v>850920</v>
      </c>
      <c r="D135" s="124">
        <v>167273</v>
      </c>
      <c r="E135" s="124">
        <v>129025</v>
      </c>
      <c r="F135" s="124">
        <v>122188</v>
      </c>
      <c r="G135" s="124">
        <v>74301</v>
      </c>
      <c r="H135" s="124">
        <v>65195</v>
      </c>
      <c r="I135" s="124">
        <v>80476</v>
      </c>
      <c r="J135" s="73">
        <v>63395</v>
      </c>
      <c r="K135" s="124">
        <v>45880</v>
      </c>
      <c r="L135" s="124">
        <v>54970</v>
      </c>
      <c r="M135" s="124">
        <v>48217</v>
      </c>
      <c r="N135" s="124"/>
      <c r="O135" s="124"/>
      <c r="P135" s="124"/>
      <c r="Q135" s="73"/>
      <c r="R135" s="124"/>
      <c r="S135" s="124"/>
      <c r="T135" s="124"/>
      <c r="U135" s="73"/>
      <c r="V135" s="124"/>
      <c r="W135" s="124"/>
    </row>
    <row r="136" spans="1:256" ht="33" customHeight="1">
      <c r="A136" s="71" t="s">
        <v>94</v>
      </c>
      <c r="B136" s="155" t="s">
        <v>95</v>
      </c>
      <c r="C136" s="73">
        <v>367.8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</row>
    <row r="137" spans="1:256" s="77" customFormat="1">
      <c r="A137" s="75"/>
      <c r="B137" s="76" t="s">
        <v>96</v>
      </c>
      <c r="C137" s="75"/>
      <c r="D137" s="272"/>
      <c r="E137" s="273"/>
      <c r="F137" s="273"/>
      <c r="G137" s="273"/>
      <c r="H137" s="274"/>
      <c r="I137" s="272"/>
      <c r="J137" s="273"/>
      <c r="K137" s="273"/>
      <c r="L137" s="274"/>
      <c r="M137" s="273"/>
      <c r="N137" s="273"/>
      <c r="O137" s="274"/>
      <c r="P137" s="272"/>
      <c r="Q137" s="273"/>
      <c r="R137" s="273"/>
      <c r="S137" s="274"/>
      <c r="T137" s="272"/>
      <c r="U137" s="273"/>
      <c r="V137" s="273"/>
      <c r="W137" s="274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</row>
    <row r="138" spans="1:256" s="70" customFormat="1" ht="48.75" customHeight="1">
      <c r="A138" s="66" t="s">
        <v>97</v>
      </c>
      <c r="B138" s="67" t="s">
        <v>98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</row>
    <row r="139" spans="1:256" ht="33.75" customHeight="1">
      <c r="A139" s="71" t="s">
        <v>99</v>
      </c>
      <c r="B139" s="155" t="s">
        <v>552</v>
      </c>
      <c r="C139" s="184">
        <f>C140*1000/C142</f>
        <v>0.14619669303080365</v>
      </c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56" ht="51" customHeight="1">
      <c r="A140" s="71" t="s">
        <v>101</v>
      </c>
      <c r="B140" s="155" t="s">
        <v>102</v>
      </c>
      <c r="C140" s="73">
        <v>30</v>
      </c>
      <c r="D140" s="73"/>
      <c r="E140" s="150" t="s">
        <v>633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1:256" ht="33" customHeight="1">
      <c r="A141" s="71" t="s">
        <v>103</v>
      </c>
      <c r="B141" s="155" t="s">
        <v>104</v>
      </c>
      <c r="C141" s="73">
        <v>0.22</v>
      </c>
      <c r="D141" s="73"/>
      <c r="E141" s="73"/>
      <c r="F141" s="73"/>
      <c r="G141" s="73"/>
      <c r="H141" s="179"/>
      <c r="I141" s="73"/>
      <c r="J141" s="73"/>
      <c r="K141" s="73"/>
      <c r="L141" s="179"/>
      <c r="M141" s="73"/>
      <c r="N141" s="73"/>
      <c r="O141" s="69"/>
      <c r="P141" s="73"/>
      <c r="Q141" s="73"/>
      <c r="R141" s="73"/>
      <c r="S141" s="179"/>
      <c r="T141" s="73"/>
      <c r="U141" s="73"/>
      <c r="V141" s="73"/>
      <c r="W141" s="179"/>
    </row>
    <row r="142" spans="1:256" ht="53.25" customHeight="1">
      <c r="A142" s="71" t="s">
        <v>105</v>
      </c>
      <c r="B142" s="155" t="s">
        <v>106</v>
      </c>
      <c r="C142" s="168">
        <v>205203</v>
      </c>
      <c r="D142" s="73"/>
      <c r="E142" s="73"/>
      <c r="F142" s="73"/>
      <c r="G142" s="124"/>
      <c r="H142" s="124"/>
      <c r="I142" s="73"/>
      <c r="J142" s="73"/>
      <c r="K142" s="124"/>
      <c r="L142" s="124"/>
      <c r="M142" s="73"/>
      <c r="N142" s="124"/>
      <c r="O142" s="124"/>
      <c r="P142" s="73"/>
      <c r="Q142" s="73"/>
      <c r="R142" s="124"/>
      <c r="S142" s="124"/>
      <c r="T142" s="73"/>
      <c r="U142" s="73"/>
      <c r="V142" s="124"/>
      <c r="W142" s="124"/>
    </row>
    <row r="143" spans="1:256" s="77" customFormat="1" ht="21.75" customHeight="1">
      <c r="A143" s="75"/>
      <c r="B143" s="76" t="s">
        <v>107</v>
      </c>
      <c r="C143" s="75"/>
      <c r="D143" s="272"/>
      <c r="E143" s="273"/>
      <c r="F143" s="273"/>
      <c r="G143" s="273"/>
      <c r="H143" s="274"/>
      <c r="I143" s="272"/>
      <c r="J143" s="273"/>
      <c r="K143" s="273"/>
      <c r="L143" s="274"/>
      <c r="M143" s="273"/>
      <c r="N143" s="273"/>
      <c r="O143" s="274"/>
      <c r="P143" s="272"/>
      <c r="Q143" s="273"/>
      <c r="R143" s="273"/>
      <c r="S143" s="274"/>
      <c r="T143" s="272"/>
      <c r="U143" s="273"/>
      <c r="V143" s="273"/>
      <c r="W143" s="274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</row>
    <row r="144" spans="1:256" s="70" customFormat="1" ht="38.25" customHeight="1">
      <c r="A144" s="66" t="s">
        <v>108</v>
      </c>
      <c r="B144" s="144" t="s">
        <v>109</v>
      </c>
      <c r="C144" s="157">
        <f>C145*100/C146</f>
        <v>90.508474576271183</v>
      </c>
      <c r="D144" s="157">
        <f t="shared" ref="D144:M144" si="31">D145*100/D146</f>
        <v>95.454545454545453</v>
      </c>
      <c r="E144" s="157">
        <f t="shared" si="31"/>
        <v>91.089108910891085</v>
      </c>
      <c r="F144" s="157">
        <f t="shared" si="31"/>
        <v>88.709677419354833</v>
      </c>
      <c r="G144" s="157">
        <f t="shared" si="31"/>
        <v>89.85507246376811</v>
      </c>
      <c r="H144" s="157">
        <f t="shared" si="31"/>
        <v>87.804878048780495</v>
      </c>
      <c r="I144" s="157">
        <f t="shared" si="31"/>
        <v>81.395348837209298</v>
      </c>
      <c r="J144" s="157">
        <f t="shared" si="31"/>
        <v>93.333333333333329</v>
      </c>
      <c r="K144" s="157">
        <f t="shared" si="31"/>
        <v>91.358024691358025</v>
      </c>
      <c r="L144" s="157">
        <f t="shared" si="31"/>
        <v>86.666666666666671</v>
      </c>
      <c r="M144" s="157">
        <f t="shared" si="31"/>
        <v>86.956521739130437</v>
      </c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</row>
    <row r="145" spans="1:256" ht="23.25" customHeight="1">
      <c r="A145" s="73" t="s">
        <v>110</v>
      </c>
      <c r="B145" s="72" t="s">
        <v>111</v>
      </c>
      <c r="C145" s="73">
        <f>SUM(D145:M145)</f>
        <v>534</v>
      </c>
      <c r="D145" s="73">
        <v>105</v>
      </c>
      <c r="E145" s="73">
        <v>92</v>
      </c>
      <c r="F145" s="73">
        <v>55</v>
      </c>
      <c r="G145" s="73">
        <v>62</v>
      </c>
      <c r="H145" s="73">
        <v>36</v>
      </c>
      <c r="I145" s="73">
        <v>35</v>
      </c>
      <c r="J145" s="73">
        <v>42</v>
      </c>
      <c r="K145" s="73">
        <v>74</v>
      </c>
      <c r="L145" s="73">
        <v>13</v>
      </c>
      <c r="M145" s="73">
        <v>20</v>
      </c>
      <c r="N145" s="73"/>
      <c r="O145" s="150" t="s">
        <v>253</v>
      </c>
      <c r="P145" s="73"/>
      <c r="Q145" s="73"/>
      <c r="R145" s="73"/>
      <c r="S145" s="73"/>
      <c r="T145" s="73"/>
      <c r="U145" s="73"/>
      <c r="V145" s="73"/>
      <c r="W145" s="73"/>
    </row>
    <row r="146" spans="1:256" ht="21.75" customHeight="1">
      <c r="A146" s="73" t="s">
        <v>112</v>
      </c>
      <c r="B146" s="72" t="s">
        <v>626</v>
      </c>
      <c r="C146" s="73">
        <f>SUM(D146:M146)</f>
        <v>590</v>
      </c>
      <c r="D146" s="73">
        <v>110</v>
      </c>
      <c r="E146" s="73">
        <v>101</v>
      </c>
      <c r="F146" s="73">
        <v>62</v>
      </c>
      <c r="G146" s="73">
        <v>69</v>
      </c>
      <c r="H146" s="73">
        <v>41</v>
      </c>
      <c r="I146" s="73">
        <v>43</v>
      </c>
      <c r="J146" s="73">
        <v>45</v>
      </c>
      <c r="K146" s="73">
        <v>81</v>
      </c>
      <c r="L146" s="73">
        <v>15</v>
      </c>
      <c r="M146" s="73">
        <v>23</v>
      </c>
      <c r="N146" s="73"/>
      <c r="O146" s="150" t="s">
        <v>627</v>
      </c>
      <c r="P146" s="73"/>
      <c r="Q146" s="73"/>
      <c r="R146" s="73"/>
      <c r="S146" s="73"/>
      <c r="T146" s="73"/>
      <c r="U146" s="73"/>
      <c r="V146" s="73"/>
      <c r="W146" s="73"/>
    </row>
    <row r="147" spans="1:256" s="77" customFormat="1">
      <c r="A147" s="75"/>
      <c r="B147" s="76" t="s">
        <v>114</v>
      </c>
      <c r="C147" s="75"/>
      <c r="D147" s="272"/>
      <c r="E147" s="273"/>
      <c r="F147" s="273"/>
      <c r="G147" s="273"/>
      <c r="H147" s="274"/>
      <c r="I147" s="272"/>
      <c r="J147" s="273"/>
      <c r="K147" s="273"/>
      <c r="L147" s="274"/>
      <c r="M147" s="273"/>
      <c r="N147" s="273"/>
      <c r="O147" s="274"/>
      <c r="P147" s="272"/>
      <c r="Q147" s="273"/>
      <c r="R147" s="273"/>
      <c r="S147" s="274"/>
      <c r="T147" s="272"/>
      <c r="U147" s="273"/>
      <c r="V147" s="273"/>
      <c r="W147" s="274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</row>
    <row r="148" spans="1:256" s="70" customFormat="1" ht="24" customHeight="1">
      <c r="A148" s="66" t="s">
        <v>115</v>
      </c>
      <c r="B148" s="144" t="s">
        <v>116</v>
      </c>
      <c r="C148" s="157">
        <f>C149*100/C150</f>
        <v>85.044642857142861</v>
      </c>
      <c r="D148" s="157">
        <f t="shared" ref="D148:M148" si="32">D149*100/D150</f>
        <v>89.908256880733944</v>
      </c>
      <c r="E148" s="157">
        <f t="shared" si="32"/>
        <v>85.526315789473685</v>
      </c>
      <c r="F148" s="157">
        <f t="shared" si="32"/>
        <v>81.034482758620683</v>
      </c>
      <c r="G148" s="157">
        <f t="shared" si="32"/>
        <v>89.473684210526315</v>
      </c>
      <c r="H148" s="157">
        <f t="shared" si="32"/>
        <v>84.444444444444443</v>
      </c>
      <c r="I148" s="157">
        <f t="shared" si="32"/>
        <v>91.304347826086953</v>
      </c>
      <c r="J148" s="157">
        <f t="shared" si="32"/>
        <v>80.952380952380949</v>
      </c>
      <c r="K148" s="157">
        <f t="shared" si="32"/>
        <v>79.310344827586206</v>
      </c>
      <c r="L148" s="157">
        <f t="shared" si="32"/>
        <v>82.758620689655174</v>
      </c>
      <c r="M148" s="157">
        <f t="shared" si="32"/>
        <v>70</v>
      </c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ht="34.5">
      <c r="A149" s="71" t="s">
        <v>117</v>
      </c>
      <c r="B149" s="72" t="s">
        <v>118</v>
      </c>
      <c r="C149" s="73">
        <f>SUM(D149:M149)</f>
        <v>381</v>
      </c>
      <c r="D149" s="73">
        <v>98</v>
      </c>
      <c r="E149" s="73">
        <v>65</v>
      </c>
      <c r="F149" s="73">
        <v>47</v>
      </c>
      <c r="G149" s="73">
        <v>34</v>
      </c>
      <c r="H149" s="73">
        <v>38</v>
      </c>
      <c r="I149" s="73">
        <v>21</v>
      </c>
      <c r="J149" s="73">
        <v>17</v>
      </c>
      <c r="K149" s="73">
        <v>23</v>
      </c>
      <c r="L149" s="73">
        <v>24</v>
      </c>
      <c r="M149" s="73">
        <v>14</v>
      </c>
      <c r="N149" s="130" t="s">
        <v>629</v>
      </c>
      <c r="O149" s="73"/>
      <c r="P149" s="73"/>
      <c r="Q149" s="73"/>
      <c r="R149" s="73"/>
      <c r="S149" s="73"/>
      <c r="T149" s="73"/>
      <c r="U149" s="73"/>
      <c r="V149" s="73"/>
      <c r="W149" s="73"/>
    </row>
    <row r="150" spans="1:256" ht="34.5">
      <c r="A150" s="71" t="s">
        <v>119</v>
      </c>
      <c r="B150" s="72" t="s">
        <v>120</v>
      </c>
      <c r="C150" s="73">
        <f>SUM(D150:M150)</f>
        <v>448</v>
      </c>
      <c r="D150" s="73">
        <v>109</v>
      </c>
      <c r="E150" s="73">
        <v>76</v>
      </c>
      <c r="F150" s="73">
        <v>58</v>
      </c>
      <c r="G150" s="73">
        <v>38</v>
      </c>
      <c r="H150" s="73">
        <v>45</v>
      </c>
      <c r="I150" s="73">
        <v>23</v>
      </c>
      <c r="J150" s="73">
        <v>21</v>
      </c>
      <c r="K150" s="73">
        <v>29</v>
      </c>
      <c r="L150" s="73">
        <v>29</v>
      </c>
      <c r="M150" s="73">
        <v>20</v>
      </c>
      <c r="N150" s="150"/>
      <c r="O150" s="73"/>
      <c r="P150" s="73"/>
      <c r="Q150" s="73"/>
      <c r="R150" s="73"/>
      <c r="S150" s="73"/>
      <c r="T150" s="73"/>
      <c r="U150" s="73"/>
      <c r="V150" s="73"/>
      <c r="W150" s="73"/>
    </row>
    <row r="151" spans="1:256" s="77" customFormat="1">
      <c r="A151" s="75"/>
      <c r="B151" s="76" t="s">
        <v>121</v>
      </c>
      <c r="C151" s="75"/>
      <c r="D151" s="272"/>
      <c r="E151" s="273"/>
      <c r="F151" s="273"/>
      <c r="G151" s="273"/>
      <c r="H151" s="274"/>
      <c r="I151" s="272"/>
      <c r="J151" s="273"/>
      <c r="K151" s="273"/>
      <c r="L151" s="274"/>
      <c r="M151" s="273"/>
      <c r="N151" s="273"/>
      <c r="O151" s="274"/>
      <c r="P151" s="272"/>
      <c r="Q151" s="273"/>
      <c r="R151" s="273"/>
      <c r="S151" s="274"/>
      <c r="T151" s="272"/>
      <c r="U151" s="273"/>
      <c r="V151" s="273"/>
      <c r="W151" s="274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70" customFormat="1" ht="51.75">
      <c r="A152" s="66" t="s">
        <v>122</v>
      </c>
      <c r="B152" s="144" t="s">
        <v>558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ht="18.75" customHeight="1">
      <c r="A153" s="73" t="s">
        <v>124</v>
      </c>
      <c r="B153" s="72" t="s">
        <v>125</v>
      </c>
      <c r="C153" s="251">
        <f>C154*100000/C155</f>
        <v>71.687115122455694</v>
      </c>
      <c r="D153" s="252">
        <f>D154*100000/D155</f>
        <v>59.782511224166484</v>
      </c>
      <c r="E153" s="252">
        <f t="shared" ref="E153:M153" si="33">E154*100000/E155</f>
        <v>129.43228056578184</v>
      </c>
      <c r="F153" s="252">
        <f t="shared" si="33"/>
        <v>33.554849903427503</v>
      </c>
      <c r="G153" s="252">
        <f t="shared" si="33"/>
        <v>24.225784309767029</v>
      </c>
      <c r="H153" s="252">
        <f t="shared" si="33"/>
        <v>47.549658716159215</v>
      </c>
      <c r="I153" s="252">
        <f t="shared" si="33"/>
        <v>146.62756598240469</v>
      </c>
      <c r="J153" s="252">
        <f t="shared" si="33"/>
        <v>41.012698162315637</v>
      </c>
      <c r="K153" s="252">
        <f t="shared" si="33"/>
        <v>8.7183958151700089</v>
      </c>
      <c r="L153" s="252">
        <f t="shared" si="33"/>
        <v>85.501182463161726</v>
      </c>
      <c r="M153" s="252">
        <f t="shared" si="33"/>
        <v>120.28952444158699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85"/>
    </row>
    <row r="154" spans="1:256" ht="20.25" customHeight="1">
      <c r="A154" s="73" t="s">
        <v>126</v>
      </c>
      <c r="B154" s="72" t="s">
        <v>127</v>
      </c>
      <c r="C154" s="73">
        <f>SUM(D154:M154)</f>
        <v>610</v>
      </c>
      <c r="D154" s="73">
        <v>100</v>
      </c>
      <c r="E154" s="73">
        <v>167</v>
      </c>
      <c r="F154" s="73">
        <v>41</v>
      </c>
      <c r="G154" s="73">
        <v>18</v>
      </c>
      <c r="H154" s="73">
        <v>31</v>
      </c>
      <c r="I154" s="73">
        <v>118</v>
      </c>
      <c r="J154" s="73">
        <v>26</v>
      </c>
      <c r="K154" s="73">
        <v>4</v>
      </c>
      <c r="L154" s="73">
        <v>47</v>
      </c>
      <c r="M154" s="73">
        <v>58</v>
      </c>
      <c r="N154" s="73"/>
      <c r="O154" s="126" t="s">
        <v>559</v>
      </c>
      <c r="P154" s="73"/>
      <c r="Q154" s="73"/>
      <c r="R154" s="73"/>
      <c r="S154" s="73"/>
      <c r="T154" s="73"/>
      <c r="U154" s="73"/>
      <c r="V154" s="73"/>
      <c r="W154" s="73"/>
    </row>
    <row r="155" spans="1:256" ht="20.25" hidden="1" customHeight="1">
      <c r="A155" s="73" t="s">
        <v>65</v>
      </c>
      <c r="B155" s="72" t="s">
        <v>66</v>
      </c>
      <c r="C155" s="124">
        <f>SUM(D155:M155)</f>
        <v>850920</v>
      </c>
      <c r="D155" s="124">
        <v>167273</v>
      </c>
      <c r="E155" s="124">
        <v>129025</v>
      </c>
      <c r="F155" s="124">
        <v>122188</v>
      </c>
      <c r="G155" s="124">
        <v>74301</v>
      </c>
      <c r="H155" s="124">
        <v>65195</v>
      </c>
      <c r="I155" s="124">
        <v>80476</v>
      </c>
      <c r="J155" s="73">
        <v>63395</v>
      </c>
      <c r="K155" s="124">
        <v>45880</v>
      </c>
      <c r="L155" s="124">
        <v>54970</v>
      </c>
      <c r="M155" s="124">
        <v>48217</v>
      </c>
      <c r="N155" s="124"/>
      <c r="O155" s="124"/>
      <c r="P155" s="124"/>
      <c r="Q155" s="124"/>
      <c r="R155" s="124"/>
      <c r="S155" s="124"/>
      <c r="T155" s="73"/>
      <c r="U155" s="124"/>
      <c r="V155" s="124"/>
      <c r="W155" s="124"/>
    </row>
    <row r="156" spans="1:256" ht="18.75" hidden="1" customHeight="1">
      <c r="A156" s="71" t="s">
        <v>128</v>
      </c>
      <c r="B156" s="155" t="s">
        <v>129</v>
      </c>
      <c r="C156" s="73">
        <v>209</v>
      </c>
      <c r="D156" s="73">
        <v>21</v>
      </c>
      <c r="E156" s="73">
        <v>64</v>
      </c>
      <c r="F156" s="73">
        <v>20</v>
      </c>
      <c r="G156" s="73">
        <v>18</v>
      </c>
      <c r="H156" s="73">
        <v>10</v>
      </c>
      <c r="I156" s="73">
        <v>39</v>
      </c>
      <c r="J156" s="73">
        <v>6</v>
      </c>
      <c r="K156" s="73">
        <v>27</v>
      </c>
      <c r="L156" s="73">
        <v>21</v>
      </c>
      <c r="M156" s="73">
        <v>9</v>
      </c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56" s="77" customFormat="1">
      <c r="A157" s="75"/>
      <c r="B157" s="76" t="s">
        <v>130</v>
      </c>
      <c r="C157" s="75"/>
      <c r="D157" s="272"/>
      <c r="E157" s="273"/>
      <c r="F157" s="273"/>
      <c r="G157" s="273"/>
      <c r="H157" s="274"/>
      <c r="I157" s="272"/>
      <c r="J157" s="273"/>
      <c r="K157" s="273"/>
      <c r="L157" s="274"/>
      <c r="M157" s="273"/>
      <c r="N157" s="273"/>
      <c r="O157" s="274"/>
      <c r="P157" s="272"/>
      <c r="Q157" s="273"/>
      <c r="R157" s="273"/>
      <c r="S157" s="274"/>
      <c r="T157" s="272"/>
      <c r="U157" s="273"/>
      <c r="V157" s="273"/>
      <c r="W157" s="274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70" customFormat="1" ht="35.25" customHeight="1">
      <c r="A158" s="66" t="s">
        <v>131</v>
      </c>
      <c r="B158" s="144" t="s">
        <v>529</v>
      </c>
      <c r="C158" s="68" t="s">
        <v>454</v>
      </c>
      <c r="D158" s="68" t="s">
        <v>454</v>
      </c>
      <c r="E158" s="68" t="s">
        <v>548</v>
      </c>
      <c r="F158" s="68" t="s">
        <v>454</v>
      </c>
      <c r="G158" s="68" t="s">
        <v>548</v>
      </c>
      <c r="H158" s="68" t="s">
        <v>548</v>
      </c>
      <c r="I158" s="68" t="s">
        <v>548</v>
      </c>
      <c r="J158" s="68" t="s">
        <v>548</v>
      </c>
      <c r="K158" s="68" t="s">
        <v>548</v>
      </c>
      <c r="L158" s="68" t="s">
        <v>548</v>
      </c>
      <c r="M158" s="68" t="s">
        <v>548</v>
      </c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ht="20.25" customHeight="1">
      <c r="A159" s="73" t="s">
        <v>132</v>
      </c>
      <c r="B159" s="72" t="s">
        <v>133</v>
      </c>
      <c r="C159" s="124">
        <f>SUM(D159:M159)</f>
        <v>1</v>
      </c>
      <c r="D159" s="124">
        <v>1</v>
      </c>
      <c r="E159" s="124">
        <v>0</v>
      </c>
      <c r="F159" s="124">
        <v>0</v>
      </c>
      <c r="G159" s="124">
        <v>0</v>
      </c>
      <c r="H159" s="124">
        <v>0</v>
      </c>
      <c r="I159" s="209">
        <v>0</v>
      </c>
      <c r="J159" s="124">
        <v>0</v>
      </c>
      <c r="K159" s="124">
        <v>0</v>
      </c>
      <c r="L159" s="124">
        <v>0</v>
      </c>
      <c r="M159" s="124">
        <v>0</v>
      </c>
      <c r="N159" s="73"/>
      <c r="O159" s="73"/>
      <c r="P159" s="73"/>
      <c r="Q159" s="73"/>
      <c r="R159" s="73"/>
      <c r="S159" s="73"/>
      <c r="T159" s="73"/>
      <c r="U159" s="73"/>
      <c r="V159" s="73"/>
      <c r="W159" s="73"/>
    </row>
    <row r="160" spans="1:256" ht="19.5" customHeight="1">
      <c r="A160" s="73" t="s">
        <v>134</v>
      </c>
      <c r="B160" s="72" t="s">
        <v>135</v>
      </c>
      <c r="C160" s="124">
        <f>SUM(D160:M160)</f>
        <v>8785</v>
      </c>
      <c r="D160" s="124">
        <v>3172</v>
      </c>
      <c r="E160" s="124">
        <v>1713</v>
      </c>
      <c r="F160" s="124">
        <v>1008</v>
      </c>
      <c r="G160" s="124">
        <v>424</v>
      </c>
      <c r="H160" s="124">
        <v>1010</v>
      </c>
      <c r="I160" s="209">
        <v>247</v>
      </c>
      <c r="J160" s="124">
        <v>377</v>
      </c>
      <c r="K160" s="124">
        <v>278</v>
      </c>
      <c r="L160" s="124">
        <v>418</v>
      </c>
      <c r="M160" s="124">
        <v>138</v>
      </c>
      <c r="N160" s="124"/>
      <c r="O160" s="124"/>
      <c r="P160" s="73"/>
      <c r="Q160" s="73"/>
      <c r="R160" s="124"/>
      <c r="S160" s="124"/>
      <c r="T160" s="73"/>
      <c r="U160" s="73"/>
      <c r="V160" s="124"/>
      <c r="W160" s="124"/>
    </row>
    <row r="161" spans="1:256" ht="20.25" customHeight="1">
      <c r="A161" s="73" t="s">
        <v>136</v>
      </c>
      <c r="B161" s="72" t="s">
        <v>568</v>
      </c>
      <c r="C161" s="179">
        <f>C159*100000/C160</f>
        <v>11.383039271485487</v>
      </c>
      <c r="D161" s="179">
        <f>SUM(D159*100000/D160)</f>
        <v>31.525851197982345</v>
      </c>
      <c r="E161" s="179">
        <f t="shared" ref="E161:F161" si="34">SUM(E159*100000/E160)</f>
        <v>0</v>
      </c>
      <c r="F161" s="179">
        <f t="shared" si="34"/>
        <v>0</v>
      </c>
      <c r="G161" s="124">
        <v>0</v>
      </c>
      <c r="H161" s="124">
        <v>0</v>
      </c>
      <c r="I161" s="209">
        <v>0</v>
      </c>
      <c r="J161" s="124">
        <v>0</v>
      </c>
      <c r="K161" s="124">
        <v>0</v>
      </c>
      <c r="L161" s="124">
        <v>0</v>
      </c>
      <c r="M161" s="124">
        <v>0</v>
      </c>
      <c r="N161" s="73"/>
      <c r="O161" s="151" t="s">
        <v>253</v>
      </c>
      <c r="P161" s="73"/>
      <c r="Q161" s="73"/>
      <c r="R161" s="73"/>
      <c r="S161" s="73"/>
      <c r="T161" s="73"/>
      <c r="U161" s="73"/>
      <c r="V161" s="73"/>
      <c r="W161" s="73"/>
    </row>
    <row r="162" spans="1:256" ht="20.25" customHeight="1">
      <c r="A162" s="73" t="s">
        <v>138</v>
      </c>
      <c r="B162" s="72" t="s">
        <v>569</v>
      </c>
      <c r="C162" s="179">
        <v>34.46</v>
      </c>
      <c r="D162" s="179">
        <v>65.75</v>
      </c>
      <c r="E162" s="124">
        <v>0</v>
      </c>
      <c r="F162" s="179">
        <v>99.4</v>
      </c>
      <c r="G162" s="124">
        <v>0</v>
      </c>
      <c r="H162" s="124">
        <v>0</v>
      </c>
      <c r="I162" s="209">
        <v>0</v>
      </c>
      <c r="J162" s="124">
        <v>0</v>
      </c>
      <c r="K162" s="124">
        <v>0</v>
      </c>
      <c r="L162" s="124">
        <v>0</v>
      </c>
      <c r="M162" s="124">
        <v>0</v>
      </c>
      <c r="N162" s="73"/>
      <c r="O162" s="73"/>
      <c r="P162" s="73"/>
      <c r="Q162" s="73"/>
      <c r="R162" s="73"/>
      <c r="S162" s="73"/>
      <c r="T162" s="73"/>
      <c r="U162" s="73"/>
      <c r="V162" s="73"/>
      <c r="W162" s="73"/>
    </row>
    <row r="163" spans="1:256" ht="23.25" customHeight="1">
      <c r="A163" s="73" t="s">
        <v>140</v>
      </c>
      <c r="B163" s="72" t="s">
        <v>141</v>
      </c>
      <c r="C163" s="124">
        <f>SUM(D163:M163)</f>
        <v>3</v>
      </c>
      <c r="D163" s="124">
        <v>2</v>
      </c>
      <c r="E163" s="124">
        <v>0</v>
      </c>
      <c r="F163" s="124">
        <v>1</v>
      </c>
      <c r="G163" s="124">
        <v>0</v>
      </c>
      <c r="H163" s="124">
        <v>0</v>
      </c>
      <c r="I163" s="209">
        <v>0</v>
      </c>
      <c r="J163" s="124">
        <v>0</v>
      </c>
      <c r="K163" s="124">
        <v>0</v>
      </c>
      <c r="L163" s="124">
        <v>0</v>
      </c>
      <c r="M163" s="124">
        <v>0</v>
      </c>
      <c r="N163" s="73"/>
      <c r="O163" s="73"/>
      <c r="P163" s="73"/>
      <c r="Q163" s="73"/>
      <c r="R163" s="73"/>
      <c r="S163" s="73"/>
      <c r="T163" s="73"/>
      <c r="U163" s="73"/>
      <c r="V163" s="73"/>
      <c r="W163" s="73"/>
    </row>
    <row r="164" spans="1:256" s="77" customFormat="1">
      <c r="A164" s="75"/>
      <c r="B164" s="76" t="s">
        <v>142</v>
      </c>
      <c r="C164" s="75"/>
      <c r="D164" s="272"/>
      <c r="E164" s="273"/>
      <c r="F164" s="273"/>
      <c r="G164" s="273"/>
      <c r="H164" s="274"/>
      <c r="I164" s="272"/>
      <c r="J164" s="273"/>
      <c r="K164" s="273"/>
      <c r="L164" s="274"/>
      <c r="M164" s="273"/>
      <c r="N164" s="273"/>
      <c r="O164" s="274"/>
      <c r="P164" s="272"/>
      <c r="Q164" s="273"/>
      <c r="R164" s="273"/>
      <c r="S164" s="274"/>
      <c r="T164" s="272"/>
      <c r="U164" s="273"/>
      <c r="V164" s="273"/>
      <c r="W164" s="274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70" customFormat="1" ht="21.75" customHeight="1">
      <c r="A165" s="66" t="s">
        <v>143</v>
      </c>
      <c r="B165" s="144" t="s">
        <v>546</v>
      </c>
      <c r="C165" s="122" t="s">
        <v>547</v>
      </c>
      <c r="D165" s="122" t="s">
        <v>547</v>
      </c>
      <c r="E165" s="122" t="s">
        <v>454</v>
      </c>
      <c r="F165" s="122" t="s">
        <v>454</v>
      </c>
      <c r="G165" s="122" t="s">
        <v>547</v>
      </c>
      <c r="H165" s="122" t="s">
        <v>454</v>
      </c>
      <c r="I165" s="122" t="s">
        <v>548</v>
      </c>
      <c r="J165" s="122" t="s">
        <v>454</v>
      </c>
      <c r="K165" s="122" t="s">
        <v>547</v>
      </c>
      <c r="L165" s="122" t="s">
        <v>547</v>
      </c>
      <c r="M165" s="122" t="s">
        <v>548</v>
      </c>
      <c r="N165" s="68"/>
      <c r="O165" s="68"/>
      <c r="P165" s="122"/>
      <c r="Q165" s="68"/>
      <c r="R165" s="68"/>
      <c r="S165" s="68"/>
      <c r="T165" s="122"/>
      <c r="U165" s="68"/>
      <c r="V165" s="68"/>
      <c r="W165" s="68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ht="35.25" customHeight="1">
      <c r="A166" s="71" t="s">
        <v>145</v>
      </c>
      <c r="B166" s="155" t="s">
        <v>146</v>
      </c>
      <c r="C166" s="124">
        <f>SUM(D166:M166)</f>
        <v>60</v>
      </c>
      <c r="D166" s="124">
        <v>31</v>
      </c>
      <c r="E166" s="124">
        <v>7</v>
      </c>
      <c r="F166" s="124">
        <v>5</v>
      </c>
      <c r="G166" s="124">
        <v>2</v>
      </c>
      <c r="H166" s="124">
        <v>7</v>
      </c>
      <c r="I166" s="209">
        <v>0</v>
      </c>
      <c r="J166" s="124">
        <v>2</v>
      </c>
      <c r="K166" s="124">
        <v>2</v>
      </c>
      <c r="L166" s="124">
        <v>4</v>
      </c>
      <c r="M166" s="124">
        <v>0</v>
      </c>
      <c r="N166" s="73"/>
      <c r="O166" s="73"/>
      <c r="P166" s="73"/>
      <c r="Q166" s="73"/>
      <c r="R166" s="73"/>
      <c r="S166" s="73"/>
      <c r="T166" s="73"/>
      <c r="U166" s="73"/>
      <c r="V166" s="73"/>
      <c r="W166" s="73"/>
    </row>
    <row r="167" spans="1:256" ht="18.75" customHeight="1">
      <c r="A167" s="73" t="s">
        <v>147</v>
      </c>
      <c r="B167" s="72" t="s">
        <v>148</v>
      </c>
      <c r="C167" s="124">
        <f>SUM(D167:M167)</f>
        <v>8515</v>
      </c>
      <c r="D167" s="124">
        <v>2885</v>
      </c>
      <c r="E167" s="124">
        <v>1717</v>
      </c>
      <c r="F167" s="124">
        <v>1011</v>
      </c>
      <c r="G167" s="124">
        <v>424</v>
      </c>
      <c r="H167" s="124">
        <v>1015</v>
      </c>
      <c r="I167" s="209">
        <v>247</v>
      </c>
      <c r="J167" s="124">
        <v>379</v>
      </c>
      <c r="K167" s="124">
        <v>278</v>
      </c>
      <c r="L167" s="124">
        <v>421</v>
      </c>
      <c r="M167" s="124">
        <v>138</v>
      </c>
      <c r="N167" s="124"/>
      <c r="O167" s="151" t="s">
        <v>253</v>
      </c>
      <c r="P167" s="73"/>
      <c r="Q167" s="73"/>
      <c r="R167" s="124"/>
      <c r="S167" s="73"/>
      <c r="T167" s="73"/>
      <c r="U167" s="73"/>
      <c r="V167" s="124"/>
      <c r="W167" s="73"/>
    </row>
    <row r="168" spans="1:256" ht="18.75" customHeight="1">
      <c r="A168" s="73" t="s">
        <v>149</v>
      </c>
      <c r="B168" s="72" t="s">
        <v>560</v>
      </c>
      <c r="C168" s="179">
        <f>C166*1000/C167</f>
        <v>7.0463887257780389</v>
      </c>
      <c r="D168" s="179">
        <f t="shared" ref="D168:M168" si="35">D166*1000/D167</f>
        <v>10.745233968804159</v>
      </c>
      <c r="E168" s="179">
        <f t="shared" si="35"/>
        <v>4.0768782760629003</v>
      </c>
      <c r="F168" s="179">
        <f t="shared" si="35"/>
        <v>4.9455984174085064</v>
      </c>
      <c r="G168" s="179">
        <f t="shared" si="35"/>
        <v>4.716981132075472</v>
      </c>
      <c r="H168" s="179">
        <f t="shared" si="35"/>
        <v>6.8965517241379306</v>
      </c>
      <c r="I168" s="179">
        <f t="shared" si="35"/>
        <v>0</v>
      </c>
      <c r="J168" s="179">
        <f t="shared" si="35"/>
        <v>5.2770448548812663</v>
      </c>
      <c r="K168" s="179">
        <f t="shared" si="35"/>
        <v>7.1942446043165464</v>
      </c>
      <c r="L168" s="179">
        <f t="shared" si="35"/>
        <v>9.5011876484560567</v>
      </c>
      <c r="M168" s="179">
        <f t="shared" si="35"/>
        <v>0</v>
      </c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56" ht="18.75" customHeight="1">
      <c r="A169" s="73" t="s">
        <v>151</v>
      </c>
      <c r="B169" s="72" t="s">
        <v>561</v>
      </c>
      <c r="C169" s="179">
        <v>5.83</v>
      </c>
      <c r="D169" s="179">
        <v>7.16</v>
      </c>
      <c r="E169" s="179">
        <v>5.01</v>
      </c>
      <c r="F169" s="179">
        <v>5.93</v>
      </c>
      <c r="G169" s="179">
        <v>4.6399999999999997</v>
      </c>
      <c r="H169" s="179">
        <v>8.92</v>
      </c>
      <c r="I169" s="210">
        <v>0</v>
      </c>
      <c r="J169" s="179">
        <v>8.3800000000000008</v>
      </c>
      <c r="K169" s="179">
        <v>0</v>
      </c>
      <c r="L169" s="179">
        <v>0</v>
      </c>
      <c r="M169" s="179">
        <v>0</v>
      </c>
      <c r="N169" s="73"/>
      <c r="O169" s="73"/>
      <c r="P169" s="179"/>
      <c r="Q169" s="73"/>
      <c r="R169" s="73"/>
      <c r="S169" s="73"/>
      <c r="T169" s="179"/>
      <c r="U169" s="73"/>
      <c r="V169" s="73"/>
      <c r="W169" s="73"/>
    </row>
    <row r="170" spans="1:256" s="77" customFormat="1">
      <c r="A170" s="75"/>
      <c r="B170" s="76" t="s">
        <v>153</v>
      </c>
      <c r="C170" s="75"/>
      <c r="D170" s="272"/>
      <c r="E170" s="273"/>
      <c r="F170" s="273"/>
      <c r="G170" s="273"/>
      <c r="H170" s="274"/>
      <c r="I170" s="272"/>
      <c r="J170" s="273"/>
      <c r="K170" s="273"/>
      <c r="L170" s="274"/>
      <c r="M170" s="273"/>
      <c r="N170" s="273"/>
      <c r="O170" s="274"/>
      <c r="P170" s="272"/>
      <c r="Q170" s="273"/>
      <c r="R170" s="273"/>
      <c r="S170" s="274"/>
      <c r="T170" s="272"/>
      <c r="U170" s="273"/>
      <c r="V170" s="273"/>
      <c r="W170" s="274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70" customFormat="1">
      <c r="A171" s="68" t="s">
        <v>154</v>
      </c>
      <c r="B171" s="67" t="s">
        <v>155</v>
      </c>
      <c r="C171" s="68" t="s">
        <v>454</v>
      </c>
      <c r="D171" s="68" t="s">
        <v>547</v>
      </c>
      <c r="E171" s="68" t="s">
        <v>454</v>
      </c>
      <c r="F171" s="68" t="s">
        <v>547</v>
      </c>
      <c r="G171" s="68" t="s">
        <v>454</v>
      </c>
      <c r="H171" s="68" t="s">
        <v>454</v>
      </c>
      <c r="I171" s="68" t="s">
        <v>454</v>
      </c>
      <c r="J171" s="68" t="s">
        <v>547</v>
      </c>
      <c r="K171" s="68" t="s">
        <v>454</v>
      </c>
      <c r="L171" s="68" t="s">
        <v>454</v>
      </c>
      <c r="M171" s="68" t="s">
        <v>454</v>
      </c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>
      <c r="A172" s="71" t="s">
        <v>156</v>
      </c>
      <c r="B172" s="72" t="s">
        <v>563</v>
      </c>
      <c r="C172" s="73">
        <v>45.26</v>
      </c>
      <c r="D172" s="73">
        <v>35.78</v>
      </c>
      <c r="E172" s="73">
        <v>60.58</v>
      </c>
      <c r="F172" s="73">
        <v>50.33</v>
      </c>
      <c r="G172" s="73">
        <v>43.43</v>
      </c>
      <c r="H172" s="73">
        <v>50.46</v>
      </c>
      <c r="I172" s="73">
        <v>36.22</v>
      </c>
      <c r="J172" s="251">
        <v>72.7</v>
      </c>
      <c r="K172" s="251">
        <v>51.2</v>
      </c>
      <c r="L172" s="73">
        <v>25.83</v>
      </c>
      <c r="M172" s="73">
        <v>24.56</v>
      </c>
      <c r="N172" s="72"/>
      <c r="O172" s="126" t="s">
        <v>565</v>
      </c>
      <c r="P172" s="73"/>
      <c r="Q172" s="73"/>
      <c r="R172" s="73"/>
      <c r="S172" s="73"/>
      <c r="T172" s="73"/>
      <c r="U172" s="73"/>
      <c r="V172" s="73"/>
      <c r="W172" s="73"/>
    </row>
    <row r="173" spans="1:256">
      <c r="A173" s="73" t="s">
        <v>562</v>
      </c>
      <c r="B173" s="72" t="s">
        <v>564</v>
      </c>
      <c r="C173" s="73">
        <v>49.26</v>
      </c>
      <c r="D173" s="73">
        <v>30.03</v>
      </c>
      <c r="E173" s="73">
        <v>63.81</v>
      </c>
      <c r="F173" s="73">
        <v>38.72</v>
      </c>
      <c r="G173" s="73">
        <v>56.35</v>
      </c>
      <c r="H173" s="73">
        <v>69.13</v>
      </c>
      <c r="I173" s="73">
        <v>45.37</v>
      </c>
      <c r="J173" s="73">
        <v>52.8</v>
      </c>
      <c r="K173" s="73">
        <v>61.33</v>
      </c>
      <c r="L173" s="73">
        <v>50.79</v>
      </c>
      <c r="M173" s="73">
        <v>49.51</v>
      </c>
      <c r="N173" s="73"/>
      <c r="O173" s="126" t="s">
        <v>566</v>
      </c>
      <c r="P173" s="73"/>
      <c r="Q173" s="73"/>
      <c r="R173" s="73"/>
      <c r="S173" s="73"/>
      <c r="T173" s="73"/>
      <c r="U173" s="73"/>
      <c r="V173" s="73"/>
      <c r="W173" s="73"/>
    </row>
    <row r="174" spans="1:256" s="77" customFormat="1">
      <c r="A174" s="75"/>
      <c r="B174" s="76" t="s">
        <v>162</v>
      </c>
      <c r="C174" s="75"/>
      <c r="D174" s="272"/>
      <c r="E174" s="273"/>
      <c r="F174" s="273"/>
      <c r="G174" s="273"/>
      <c r="H174" s="274"/>
      <c r="I174" s="272"/>
      <c r="J174" s="273"/>
      <c r="K174" s="273"/>
      <c r="L174" s="274"/>
      <c r="M174" s="273"/>
      <c r="N174" s="273"/>
      <c r="O174" s="274"/>
      <c r="P174" s="272"/>
      <c r="Q174" s="273"/>
      <c r="R174" s="273"/>
      <c r="S174" s="274"/>
      <c r="T174" s="272"/>
      <c r="U174" s="273"/>
      <c r="V174" s="273"/>
      <c r="W174" s="274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70" customFormat="1">
      <c r="A175" s="68" t="s">
        <v>163</v>
      </c>
      <c r="B175" s="67" t="s">
        <v>164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ht="34.5">
      <c r="A176" s="73" t="s">
        <v>165</v>
      </c>
      <c r="B176" s="72" t="s">
        <v>166</v>
      </c>
      <c r="C176" s="73"/>
      <c r="D176" s="74" t="s">
        <v>624</v>
      </c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</row>
    <row r="177" spans="1:256">
      <c r="A177" s="73" t="s">
        <v>167</v>
      </c>
      <c r="B177" s="72" t="s">
        <v>168</v>
      </c>
      <c r="C177" s="73"/>
      <c r="D177" s="74" t="s">
        <v>431</v>
      </c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</row>
    <row r="178" spans="1:256" s="77" customFormat="1">
      <c r="A178" s="75"/>
      <c r="B178" s="76" t="s">
        <v>169</v>
      </c>
      <c r="C178" s="75"/>
      <c r="D178" s="272"/>
      <c r="E178" s="273"/>
      <c r="F178" s="273"/>
      <c r="G178" s="273"/>
      <c r="H178" s="274"/>
      <c r="I178" s="272"/>
      <c r="J178" s="273"/>
      <c r="K178" s="273"/>
      <c r="L178" s="274"/>
      <c r="M178" s="273"/>
      <c r="N178" s="273"/>
      <c r="O178" s="274"/>
      <c r="P178" s="272"/>
      <c r="Q178" s="273"/>
      <c r="R178" s="273"/>
      <c r="S178" s="274"/>
      <c r="T178" s="272"/>
      <c r="U178" s="273"/>
      <c r="V178" s="273"/>
      <c r="W178" s="274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70" customFormat="1" ht="34.5">
      <c r="A179" s="66" t="s">
        <v>170</v>
      </c>
      <c r="B179" s="67" t="s">
        <v>171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ht="34.5">
      <c r="A180" s="71" t="s">
        <v>172</v>
      </c>
      <c r="B180" s="72" t="s">
        <v>173</v>
      </c>
      <c r="C180" s="73" t="s">
        <v>412</v>
      </c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</row>
    <row r="181" spans="1:256" ht="34.5">
      <c r="A181" s="123" t="s">
        <v>174</v>
      </c>
      <c r="B181" s="72" t="s">
        <v>175</v>
      </c>
      <c r="C181" s="73" t="s">
        <v>412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</row>
    <row r="182" spans="1:256" ht="53.25" customHeight="1">
      <c r="A182" s="123" t="s">
        <v>176</v>
      </c>
      <c r="B182" s="155" t="s">
        <v>177</v>
      </c>
      <c r="C182" s="73" t="s">
        <v>412</v>
      </c>
      <c r="D182" s="74" t="s">
        <v>255</v>
      </c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</row>
    <row r="183" spans="1:256" ht="51.75">
      <c r="A183" s="71" t="s">
        <v>178</v>
      </c>
      <c r="B183" s="72" t="s">
        <v>179</v>
      </c>
      <c r="C183" s="73" t="s">
        <v>412</v>
      </c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</row>
    <row r="184" spans="1:256" ht="51.75">
      <c r="A184" s="71" t="s">
        <v>180</v>
      </c>
      <c r="B184" s="72" t="s">
        <v>181</v>
      </c>
      <c r="C184" s="73" t="s">
        <v>412</v>
      </c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</row>
    <row r="185" spans="1:256" ht="34.5">
      <c r="A185" s="71" t="s">
        <v>182</v>
      </c>
      <c r="B185" s="72" t="s">
        <v>183</v>
      </c>
      <c r="C185" s="73" t="s">
        <v>412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</row>
    <row r="186" spans="1:256" s="77" customFormat="1">
      <c r="A186" s="75"/>
      <c r="B186" s="76" t="s">
        <v>184</v>
      </c>
      <c r="C186" s="75"/>
      <c r="D186" s="272"/>
      <c r="E186" s="273"/>
      <c r="F186" s="273"/>
      <c r="G186" s="273"/>
      <c r="H186" s="274"/>
      <c r="I186" s="272"/>
      <c r="J186" s="273"/>
      <c r="K186" s="273"/>
      <c r="L186" s="274"/>
      <c r="M186" s="273"/>
      <c r="N186" s="273"/>
      <c r="O186" s="274"/>
      <c r="P186" s="272"/>
      <c r="Q186" s="273"/>
      <c r="R186" s="273"/>
      <c r="S186" s="274"/>
      <c r="T186" s="272"/>
      <c r="U186" s="273"/>
      <c r="V186" s="273"/>
      <c r="W186" s="274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70" customFormat="1" ht="34.5">
      <c r="A187" s="66" t="s">
        <v>185</v>
      </c>
      <c r="B187" s="67" t="s">
        <v>186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ht="34.5">
      <c r="A188" s="71" t="s">
        <v>187</v>
      </c>
      <c r="B188" s="72" t="s">
        <v>188</v>
      </c>
      <c r="C188" s="73" t="s">
        <v>412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</row>
    <row r="189" spans="1:256" ht="34.5">
      <c r="A189" s="123" t="s">
        <v>189</v>
      </c>
      <c r="B189" s="72" t="s">
        <v>190</v>
      </c>
      <c r="C189" s="73" t="s">
        <v>412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</row>
    <row r="190" spans="1:256">
      <c r="A190" s="123" t="s">
        <v>191</v>
      </c>
      <c r="B190" s="72" t="s">
        <v>192</v>
      </c>
      <c r="C190" s="73" t="s">
        <v>412</v>
      </c>
      <c r="D190" s="73"/>
      <c r="E190" s="74" t="s">
        <v>259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</row>
    <row r="191" spans="1:256">
      <c r="A191" s="73" t="s">
        <v>193</v>
      </c>
      <c r="B191" s="72" t="s">
        <v>194</v>
      </c>
      <c r="C191" s="73" t="s">
        <v>412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</row>
    <row r="192" spans="1:256" ht="34.5">
      <c r="A192" s="71" t="s">
        <v>195</v>
      </c>
      <c r="B192" s="72" t="s">
        <v>196</v>
      </c>
      <c r="C192" s="73" t="s">
        <v>412</v>
      </c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</row>
    <row r="193" spans="1:256" ht="34.5">
      <c r="A193" s="71" t="s">
        <v>197</v>
      </c>
      <c r="B193" s="72" t="s">
        <v>198</v>
      </c>
      <c r="C193" s="73" t="s">
        <v>412</v>
      </c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1:256" s="77" customFormat="1">
      <c r="A194" s="75"/>
      <c r="B194" s="76" t="s">
        <v>199</v>
      </c>
      <c r="C194" s="75"/>
      <c r="D194" s="272"/>
      <c r="E194" s="273"/>
      <c r="F194" s="273"/>
      <c r="G194" s="273"/>
      <c r="H194" s="274"/>
      <c r="I194" s="272"/>
      <c r="J194" s="273"/>
      <c r="K194" s="273"/>
      <c r="L194" s="274"/>
      <c r="M194" s="273"/>
      <c r="N194" s="273"/>
      <c r="O194" s="274"/>
      <c r="P194" s="272"/>
      <c r="Q194" s="273"/>
      <c r="R194" s="273"/>
      <c r="S194" s="274"/>
      <c r="T194" s="272"/>
      <c r="U194" s="273"/>
      <c r="V194" s="273"/>
      <c r="W194" s="274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70" customFormat="1" ht="34.5">
      <c r="A195" s="66" t="s">
        <v>200</v>
      </c>
      <c r="B195" s="67" t="s">
        <v>201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ht="34.5">
      <c r="A196" s="71" t="s">
        <v>202</v>
      </c>
      <c r="B196" s="72" t="s">
        <v>203</v>
      </c>
      <c r="C196" s="73">
        <v>0</v>
      </c>
      <c r="D196" s="73"/>
      <c r="E196" s="74" t="s">
        <v>259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56">
      <c r="A197" s="73" t="s">
        <v>204</v>
      </c>
      <c r="B197" s="72" t="s">
        <v>205</v>
      </c>
      <c r="C197" s="73">
        <v>0</v>
      </c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56" s="77" customFormat="1">
      <c r="A198" s="75"/>
      <c r="B198" s="76" t="s">
        <v>206</v>
      </c>
      <c r="C198" s="75"/>
      <c r="D198" s="272"/>
      <c r="E198" s="273"/>
      <c r="F198" s="273"/>
      <c r="G198" s="273"/>
      <c r="H198" s="274"/>
      <c r="I198" s="272"/>
      <c r="J198" s="273"/>
      <c r="K198" s="273"/>
      <c r="L198" s="274"/>
      <c r="M198" s="273"/>
      <c r="N198" s="273"/>
      <c r="O198" s="274"/>
      <c r="P198" s="272"/>
      <c r="Q198" s="273"/>
      <c r="R198" s="273"/>
      <c r="S198" s="274"/>
      <c r="T198" s="272"/>
      <c r="U198" s="273"/>
      <c r="V198" s="273"/>
      <c r="W198" s="274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</row>
    <row r="199" spans="1:256" s="70" customFormat="1" ht="34.5">
      <c r="A199" s="66" t="s">
        <v>207</v>
      </c>
      <c r="B199" s="67" t="s">
        <v>208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</row>
    <row r="200" spans="1:256" ht="34.5">
      <c r="A200" s="71" t="s">
        <v>209</v>
      </c>
      <c r="B200" s="72" t="s">
        <v>210</v>
      </c>
      <c r="C200" s="73" t="s">
        <v>412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56" ht="34.5">
      <c r="A201" s="123" t="s">
        <v>211</v>
      </c>
      <c r="B201" s="72" t="s">
        <v>261</v>
      </c>
      <c r="C201" s="73" t="s">
        <v>412</v>
      </c>
      <c r="D201" s="73"/>
      <c r="E201" s="74" t="s">
        <v>259</v>
      </c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56">
      <c r="A202" s="73" t="s">
        <v>212</v>
      </c>
      <c r="B202" s="72" t="s">
        <v>213</v>
      </c>
      <c r="C202" s="73" t="s">
        <v>412</v>
      </c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56" ht="34.5">
      <c r="A203" s="123" t="s">
        <v>214</v>
      </c>
      <c r="B203" s="72" t="s">
        <v>215</v>
      </c>
      <c r="C203" s="73" t="s">
        <v>412</v>
      </c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56" ht="21.75" customHeight="1">
      <c r="A204" s="71" t="s">
        <v>216</v>
      </c>
      <c r="B204" s="155" t="s">
        <v>217</v>
      </c>
      <c r="C204" s="73" t="s">
        <v>412</v>
      </c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56" ht="34.5">
      <c r="A205" s="71" t="s">
        <v>218</v>
      </c>
      <c r="B205" s="72" t="s">
        <v>219</v>
      </c>
      <c r="C205" s="73" t="s">
        <v>412</v>
      </c>
      <c r="D205" s="73"/>
      <c r="E205" s="74" t="s">
        <v>259</v>
      </c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56" ht="34.5">
      <c r="A206" s="71" t="s">
        <v>220</v>
      </c>
      <c r="B206" s="72" t="s">
        <v>530</v>
      </c>
      <c r="C206" s="73" t="s">
        <v>412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56" s="77" customFormat="1">
      <c r="A207" s="75"/>
      <c r="B207" s="76" t="s">
        <v>221</v>
      </c>
      <c r="C207" s="75"/>
      <c r="D207" s="272"/>
      <c r="E207" s="273"/>
      <c r="F207" s="273"/>
      <c r="G207" s="273"/>
      <c r="H207" s="274"/>
      <c r="I207" s="272"/>
      <c r="J207" s="273"/>
      <c r="K207" s="273"/>
      <c r="L207" s="274"/>
      <c r="M207" s="273"/>
      <c r="N207" s="273"/>
      <c r="O207" s="274"/>
      <c r="P207" s="272"/>
      <c r="Q207" s="273"/>
      <c r="R207" s="273"/>
      <c r="S207" s="274"/>
      <c r="T207" s="272"/>
      <c r="U207" s="273"/>
      <c r="V207" s="273"/>
      <c r="W207" s="274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70" customFormat="1" ht="51.75">
      <c r="A208" s="66" t="s">
        <v>222</v>
      </c>
      <c r="B208" s="67" t="s">
        <v>223</v>
      </c>
      <c r="C208" s="157">
        <f>C209*100/C210</f>
        <v>100</v>
      </c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>
        <f>N209*100/N210</f>
        <v>100</v>
      </c>
      <c r="O208" s="157">
        <f t="shared" ref="O208:W208" si="36">O209*100/O210</f>
        <v>100</v>
      </c>
      <c r="P208" s="157">
        <f t="shared" si="36"/>
        <v>100</v>
      </c>
      <c r="Q208" s="157">
        <f t="shared" si="36"/>
        <v>100</v>
      </c>
      <c r="R208" s="157">
        <f t="shared" si="36"/>
        <v>100</v>
      </c>
      <c r="S208" s="157">
        <f t="shared" si="36"/>
        <v>100</v>
      </c>
      <c r="T208" s="157">
        <f t="shared" si="36"/>
        <v>100</v>
      </c>
      <c r="U208" s="157">
        <f t="shared" si="36"/>
        <v>100</v>
      </c>
      <c r="V208" s="157">
        <f t="shared" si="36"/>
        <v>100</v>
      </c>
      <c r="W208" s="157">
        <f t="shared" si="36"/>
        <v>100</v>
      </c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ht="51.75">
      <c r="A209" s="71" t="s">
        <v>224</v>
      </c>
      <c r="B209" s="72" t="s">
        <v>225</v>
      </c>
      <c r="C209" s="73">
        <f>SUM(M209:W209)</f>
        <v>33</v>
      </c>
      <c r="D209" s="73"/>
      <c r="E209" s="74" t="s">
        <v>258</v>
      </c>
      <c r="F209" s="73"/>
      <c r="G209" s="73"/>
      <c r="H209" s="73"/>
      <c r="I209" s="73"/>
      <c r="J209" s="73"/>
      <c r="K209" s="73"/>
      <c r="L209" s="73"/>
      <c r="M209" s="73"/>
      <c r="N209" s="73">
        <v>5</v>
      </c>
      <c r="O209" s="73">
        <v>5</v>
      </c>
      <c r="P209" s="73">
        <v>1</v>
      </c>
      <c r="Q209" s="73">
        <v>3</v>
      </c>
      <c r="R209" s="73">
        <v>2</v>
      </c>
      <c r="S209" s="73">
        <v>5</v>
      </c>
      <c r="T209" s="73">
        <v>3</v>
      </c>
      <c r="U209" s="73">
        <v>2</v>
      </c>
      <c r="V209" s="73">
        <v>2</v>
      </c>
      <c r="W209" s="73">
        <v>5</v>
      </c>
    </row>
    <row r="210" spans="1:256">
      <c r="A210" s="73" t="s">
        <v>226</v>
      </c>
      <c r="B210" s="72" t="s">
        <v>227</v>
      </c>
      <c r="C210" s="124">
        <f>SUM(N210:W210)</f>
        <v>33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>
        <v>5</v>
      </c>
      <c r="O210" s="73">
        <v>5</v>
      </c>
      <c r="P210" s="73">
        <v>1</v>
      </c>
      <c r="Q210" s="73">
        <v>3</v>
      </c>
      <c r="R210" s="73">
        <v>2</v>
      </c>
      <c r="S210" s="73">
        <v>5</v>
      </c>
      <c r="T210" s="73">
        <v>3</v>
      </c>
      <c r="U210" s="73">
        <v>2</v>
      </c>
      <c r="V210" s="73">
        <v>2</v>
      </c>
      <c r="W210" s="73">
        <v>5</v>
      </c>
    </row>
    <row r="211" spans="1:256" s="77" customFormat="1">
      <c r="A211" s="75"/>
      <c r="B211" s="76" t="s">
        <v>228</v>
      </c>
      <c r="C211" s="75"/>
      <c r="D211" s="272"/>
      <c r="E211" s="273"/>
      <c r="F211" s="273"/>
      <c r="G211" s="273"/>
      <c r="H211" s="274"/>
      <c r="I211" s="272"/>
      <c r="J211" s="273"/>
      <c r="K211" s="273"/>
      <c r="L211" s="273"/>
      <c r="M211" s="274"/>
      <c r="N211" s="281"/>
      <c r="O211" s="282"/>
      <c r="P211" s="282"/>
      <c r="Q211" s="282"/>
      <c r="R211" s="283"/>
      <c r="S211" s="272"/>
      <c r="T211" s="273"/>
      <c r="U211" s="273"/>
      <c r="V211" s="273"/>
      <c r="W211" s="274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77" customFormat="1" ht="14.25" customHeight="1">
      <c r="A212" s="186" t="s">
        <v>531</v>
      </c>
      <c r="B212" s="187"/>
      <c r="C212" s="187"/>
      <c r="D212" s="187"/>
      <c r="E212" s="187"/>
      <c r="F212" s="187"/>
      <c r="G212" s="187"/>
      <c r="H212" s="187"/>
      <c r="I212" s="187" t="s">
        <v>531</v>
      </c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8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</row>
  </sheetData>
  <mergeCells count="139">
    <mergeCell ref="A1:W1"/>
    <mergeCell ref="A2:A3"/>
    <mergeCell ref="C2:C3"/>
    <mergeCell ref="D2:M2"/>
    <mergeCell ref="N2:W2"/>
    <mergeCell ref="D10:H10"/>
    <mergeCell ref="I10:L10"/>
    <mergeCell ref="M10:O10"/>
    <mergeCell ref="P10:S10"/>
    <mergeCell ref="T10:W10"/>
    <mergeCell ref="D15:H15"/>
    <mergeCell ref="I15:L15"/>
    <mergeCell ref="M15:O15"/>
    <mergeCell ref="P15:S15"/>
    <mergeCell ref="T15:W15"/>
    <mergeCell ref="D19:H19"/>
    <mergeCell ref="I19:L19"/>
    <mergeCell ref="M19:O19"/>
    <mergeCell ref="P19:S19"/>
    <mergeCell ref="T19:W19"/>
    <mergeCell ref="D23:H23"/>
    <mergeCell ref="I23:L23"/>
    <mergeCell ref="M23:O23"/>
    <mergeCell ref="P23:S23"/>
    <mergeCell ref="T23:W23"/>
    <mergeCell ref="D27:H27"/>
    <mergeCell ref="I27:L27"/>
    <mergeCell ref="M27:O27"/>
    <mergeCell ref="P27:S27"/>
    <mergeCell ref="T27:W27"/>
    <mergeCell ref="D31:H31"/>
    <mergeCell ref="I31:L31"/>
    <mergeCell ref="M31:O31"/>
    <mergeCell ref="P31:S31"/>
    <mergeCell ref="T31:W31"/>
    <mergeCell ref="D99:H99"/>
    <mergeCell ref="I99:L99"/>
    <mergeCell ref="M99:O99"/>
    <mergeCell ref="P99:S99"/>
    <mergeCell ref="T99:W99"/>
    <mergeCell ref="D103:H103"/>
    <mergeCell ref="I103:L103"/>
    <mergeCell ref="M103:O103"/>
    <mergeCell ref="P103:S103"/>
    <mergeCell ref="T103:W103"/>
    <mergeCell ref="D105:H105"/>
    <mergeCell ref="I105:L105"/>
    <mergeCell ref="M105:O105"/>
    <mergeCell ref="P105:S105"/>
    <mergeCell ref="T105:W105"/>
    <mergeCell ref="D113:H113"/>
    <mergeCell ref="I113:L113"/>
    <mergeCell ref="M113:O113"/>
    <mergeCell ref="P113:S113"/>
    <mergeCell ref="T113:W113"/>
    <mergeCell ref="D119:H119"/>
    <mergeCell ref="I119:L119"/>
    <mergeCell ref="M119:O119"/>
    <mergeCell ref="P119:S119"/>
    <mergeCell ref="T119:W119"/>
    <mergeCell ref="D125:H125"/>
    <mergeCell ref="I125:L125"/>
    <mergeCell ref="M125:O125"/>
    <mergeCell ref="P125:S125"/>
    <mergeCell ref="T125:W125"/>
    <mergeCell ref="D131:H131"/>
    <mergeCell ref="I131:L131"/>
    <mergeCell ref="M131:O131"/>
    <mergeCell ref="P131:S131"/>
    <mergeCell ref="T131:W131"/>
    <mergeCell ref="D137:H137"/>
    <mergeCell ref="I137:L137"/>
    <mergeCell ref="M137:O137"/>
    <mergeCell ref="P137:S137"/>
    <mergeCell ref="T137:W137"/>
    <mergeCell ref="D143:H143"/>
    <mergeCell ref="I143:L143"/>
    <mergeCell ref="M143:O143"/>
    <mergeCell ref="P143:S143"/>
    <mergeCell ref="T143:W143"/>
    <mergeCell ref="D147:H147"/>
    <mergeCell ref="I147:L147"/>
    <mergeCell ref="M147:O147"/>
    <mergeCell ref="P147:S147"/>
    <mergeCell ref="T147:W147"/>
    <mergeCell ref="D151:H151"/>
    <mergeCell ref="I151:L151"/>
    <mergeCell ref="M151:O151"/>
    <mergeCell ref="P151:S151"/>
    <mergeCell ref="T151:W151"/>
    <mergeCell ref="D157:H157"/>
    <mergeCell ref="I157:L157"/>
    <mergeCell ref="M157:O157"/>
    <mergeCell ref="P157:S157"/>
    <mergeCell ref="T157:W157"/>
    <mergeCell ref="D164:H164"/>
    <mergeCell ref="I164:L164"/>
    <mergeCell ref="M164:O164"/>
    <mergeCell ref="P164:S164"/>
    <mergeCell ref="T164:W164"/>
    <mergeCell ref="D170:H170"/>
    <mergeCell ref="I170:L170"/>
    <mergeCell ref="M170:O170"/>
    <mergeCell ref="P170:S170"/>
    <mergeCell ref="T170:W170"/>
    <mergeCell ref="D174:H174"/>
    <mergeCell ref="I174:L174"/>
    <mergeCell ref="M174:O174"/>
    <mergeCell ref="P174:S174"/>
    <mergeCell ref="T174:W174"/>
    <mergeCell ref="D178:H178"/>
    <mergeCell ref="I178:L178"/>
    <mergeCell ref="M178:O178"/>
    <mergeCell ref="P178:S178"/>
    <mergeCell ref="T178:W178"/>
    <mergeCell ref="D186:H186"/>
    <mergeCell ref="I186:L186"/>
    <mergeCell ref="M186:O186"/>
    <mergeCell ref="P186:S186"/>
    <mergeCell ref="T186:W186"/>
    <mergeCell ref="D194:H194"/>
    <mergeCell ref="I194:L194"/>
    <mergeCell ref="M194:O194"/>
    <mergeCell ref="P194:S194"/>
    <mergeCell ref="T194:W194"/>
    <mergeCell ref="D198:H198"/>
    <mergeCell ref="I198:L198"/>
    <mergeCell ref="M198:O198"/>
    <mergeCell ref="P198:S198"/>
    <mergeCell ref="T198:W198"/>
    <mergeCell ref="D207:H207"/>
    <mergeCell ref="I207:L207"/>
    <mergeCell ref="M207:O207"/>
    <mergeCell ref="P207:S207"/>
    <mergeCell ref="T207:W207"/>
    <mergeCell ref="D211:H211"/>
    <mergeCell ref="I211:M211"/>
    <mergeCell ref="N211:R211"/>
    <mergeCell ref="S211:W211"/>
  </mergeCells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verticalDpi="0" r:id="rId1"/>
  <headerFooter>
    <oddHeader>&amp;R&amp;P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3"/>
  <sheetViews>
    <sheetView zoomScale="115" zoomScaleNormal="115" zoomScaleSheetLayoutView="115" zoomScalePageLayoutView="115" workbookViewId="0">
      <pane ySplit="4" topLeftCell="A26" activePane="bottomLeft" state="frozen"/>
      <selection pane="bottomLeft"/>
    </sheetView>
  </sheetViews>
  <sheetFormatPr defaultRowHeight="17.25"/>
  <cols>
    <col min="1" max="1" width="7.25" style="77" customWidth="1"/>
    <col min="2" max="2" width="31.375" style="77" customWidth="1"/>
    <col min="3" max="3" width="7.125" style="77" customWidth="1"/>
    <col min="4" max="4" width="6.75" style="77" customWidth="1"/>
    <col min="5" max="5" width="6.375" style="77" customWidth="1"/>
    <col min="6" max="6" width="6.5" style="77" customWidth="1"/>
    <col min="7" max="7" width="5.625" style="77" customWidth="1"/>
    <col min="8" max="8" width="5.875" style="77" customWidth="1"/>
    <col min="9" max="14" width="5.625" style="77" customWidth="1"/>
    <col min="15" max="15" width="5.75" style="77" customWidth="1"/>
    <col min="16" max="23" width="5.625" style="77" customWidth="1"/>
    <col min="24" max="16384" width="9" style="69"/>
  </cols>
  <sheetData>
    <row r="1" spans="1:256" ht="21.75">
      <c r="A1" s="227" t="s">
        <v>352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56" ht="20.25">
      <c r="A2" s="228"/>
      <c r="B2" s="229" t="s">
        <v>407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56">
      <c r="A3" s="288" t="s">
        <v>0</v>
      </c>
      <c r="B3" s="233" t="s">
        <v>1</v>
      </c>
      <c r="C3" s="288" t="s">
        <v>2</v>
      </c>
      <c r="D3" s="264" t="s">
        <v>230</v>
      </c>
      <c r="E3" s="269"/>
      <c r="F3" s="269"/>
      <c r="G3" s="269"/>
      <c r="H3" s="269"/>
      <c r="I3" s="265"/>
      <c r="J3" s="265"/>
      <c r="K3" s="265"/>
      <c r="L3" s="265"/>
      <c r="M3" s="265"/>
      <c r="N3" s="264" t="s">
        <v>242</v>
      </c>
      <c r="O3" s="265"/>
      <c r="P3" s="265"/>
      <c r="Q3" s="265"/>
      <c r="R3" s="265"/>
      <c r="S3" s="265"/>
      <c r="T3" s="265"/>
      <c r="U3" s="265"/>
      <c r="V3" s="265"/>
      <c r="W3" s="266"/>
    </row>
    <row r="4" spans="1:256" ht="34.5" customHeight="1">
      <c r="A4" s="290"/>
      <c r="B4" s="234"/>
      <c r="C4" s="290"/>
      <c r="D4" s="71" t="s">
        <v>239</v>
      </c>
      <c r="E4" s="71" t="s">
        <v>229</v>
      </c>
      <c r="F4" s="71" t="s">
        <v>237</v>
      </c>
      <c r="G4" s="71" t="s">
        <v>231</v>
      </c>
      <c r="H4" s="71" t="s">
        <v>232</v>
      </c>
      <c r="I4" s="71" t="s">
        <v>233</v>
      </c>
      <c r="J4" s="71" t="s">
        <v>234</v>
      </c>
      <c r="K4" s="71" t="s">
        <v>235</v>
      </c>
      <c r="L4" s="71" t="s">
        <v>236</v>
      </c>
      <c r="M4" s="71" t="s">
        <v>238</v>
      </c>
      <c r="N4" s="71" t="s">
        <v>240</v>
      </c>
      <c r="O4" s="71" t="s">
        <v>241</v>
      </c>
      <c r="P4" s="71" t="s">
        <v>237</v>
      </c>
      <c r="Q4" s="71" t="s">
        <v>231</v>
      </c>
      <c r="R4" s="71" t="s">
        <v>232</v>
      </c>
      <c r="S4" s="71" t="s">
        <v>233</v>
      </c>
      <c r="T4" s="71" t="s">
        <v>234</v>
      </c>
      <c r="U4" s="71" t="s">
        <v>235</v>
      </c>
      <c r="V4" s="71" t="s">
        <v>236</v>
      </c>
      <c r="W4" s="71" t="s">
        <v>238</v>
      </c>
    </row>
    <row r="5" spans="1:256" s="70" customFormat="1" ht="34.5">
      <c r="A5" s="66" t="s">
        <v>353</v>
      </c>
      <c r="B5" s="67" t="s">
        <v>354</v>
      </c>
      <c r="C5" s="122">
        <f t="shared" ref="C5:M5" si="0">C6*100/C7</f>
        <v>46.483215345969398</v>
      </c>
      <c r="D5" s="122">
        <f t="shared" si="0"/>
        <v>55.421686746987952</v>
      </c>
      <c r="E5" s="122">
        <f t="shared" si="0"/>
        <v>36.091549295774648</v>
      </c>
      <c r="F5" s="122">
        <f t="shared" si="0"/>
        <v>36.815920398009951</v>
      </c>
      <c r="G5" s="122">
        <f t="shared" si="0"/>
        <v>25.471698113207548</v>
      </c>
      <c r="H5" s="122">
        <f>H6*100/H7</f>
        <v>49.752720079129574</v>
      </c>
      <c r="I5" s="122">
        <f t="shared" si="0"/>
        <v>38.056680161943319</v>
      </c>
      <c r="J5" s="122">
        <f t="shared" si="0"/>
        <v>47.61904761904762</v>
      </c>
      <c r="K5" s="122">
        <f t="shared" si="0"/>
        <v>43.165467625899282</v>
      </c>
      <c r="L5" s="122">
        <f t="shared" si="0"/>
        <v>68.97374701670644</v>
      </c>
      <c r="M5" s="122">
        <f t="shared" si="0"/>
        <v>31.884057971014492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34.5">
      <c r="A6" s="123" t="s">
        <v>355</v>
      </c>
      <c r="B6" s="72" t="s">
        <v>358</v>
      </c>
      <c r="C6" s="124">
        <f>SUM(D6:M6)</f>
        <v>4071</v>
      </c>
      <c r="D6" s="124">
        <v>1748</v>
      </c>
      <c r="E6" s="125">
        <v>615</v>
      </c>
      <c r="F6" s="124">
        <v>370</v>
      </c>
      <c r="G6" s="124">
        <v>108</v>
      </c>
      <c r="H6" s="124">
        <v>503</v>
      </c>
      <c r="I6" s="124">
        <v>94</v>
      </c>
      <c r="J6" s="124">
        <v>180</v>
      </c>
      <c r="K6" s="124">
        <v>120</v>
      </c>
      <c r="L6" s="124">
        <v>289</v>
      </c>
      <c r="M6" s="124">
        <v>44</v>
      </c>
      <c r="N6" s="291" t="s">
        <v>359</v>
      </c>
      <c r="O6" s="292"/>
      <c r="P6" s="292"/>
      <c r="Q6" s="292"/>
      <c r="R6" s="292"/>
      <c r="S6" s="292"/>
      <c r="T6" s="292"/>
      <c r="U6" s="292"/>
      <c r="V6" s="292"/>
      <c r="W6" s="293"/>
    </row>
    <row r="7" spans="1:256">
      <c r="A7" s="71" t="s">
        <v>357</v>
      </c>
      <c r="B7" s="72" t="s">
        <v>574</v>
      </c>
      <c r="C7" s="124">
        <f>SUM(D7:M7)</f>
        <v>8758</v>
      </c>
      <c r="D7" s="124">
        <v>3154</v>
      </c>
      <c r="E7" s="124">
        <v>1704</v>
      </c>
      <c r="F7" s="124">
        <v>1005</v>
      </c>
      <c r="G7" s="124">
        <v>424</v>
      </c>
      <c r="H7" s="124">
        <v>1011</v>
      </c>
      <c r="I7" s="124">
        <v>247</v>
      </c>
      <c r="J7" s="124">
        <v>378</v>
      </c>
      <c r="K7" s="124">
        <v>278</v>
      </c>
      <c r="L7" s="124">
        <v>419</v>
      </c>
      <c r="M7" s="124">
        <v>138</v>
      </c>
      <c r="N7" s="73"/>
      <c r="O7" s="126"/>
      <c r="P7" s="73"/>
      <c r="Q7" s="73"/>
      <c r="R7" s="73"/>
      <c r="S7" s="73"/>
      <c r="T7" s="73"/>
      <c r="U7" s="73"/>
      <c r="V7" s="73"/>
      <c r="W7" s="73"/>
    </row>
    <row r="8" spans="1:256" s="70" customFormat="1" ht="22.5" customHeight="1">
      <c r="A8" s="66" t="s">
        <v>360</v>
      </c>
      <c r="B8" s="144" t="s">
        <v>361</v>
      </c>
      <c r="C8" s="145" t="s">
        <v>362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0" customFormat="1" ht="22.5" customHeight="1">
      <c r="A9" s="66" t="s">
        <v>363</v>
      </c>
      <c r="B9" s="144" t="s">
        <v>364</v>
      </c>
      <c r="C9" s="145" t="s">
        <v>362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>
      <c r="A10" s="71"/>
      <c r="B10" s="72"/>
      <c r="C10" s="13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56" s="70" customFormat="1" ht="22.5" customHeight="1">
      <c r="A11" s="66" t="s">
        <v>365</v>
      </c>
      <c r="B11" s="144" t="s">
        <v>366</v>
      </c>
      <c r="C11" s="145" t="s">
        <v>362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>
      <c r="A12" s="71"/>
      <c r="B12" s="72"/>
      <c r="C12" s="13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56" s="70" customFormat="1" ht="34.5">
      <c r="A13" s="66" t="s">
        <v>367</v>
      </c>
      <c r="B13" s="67" t="s">
        <v>368</v>
      </c>
      <c r="C13" s="145" t="s">
        <v>362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>
      <c r="A14" s="71"/>
      <c r="B14" s="72"/>
      <c r="C14" s="13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56" s="70" customFormat="1" ht="34.5">
      <c r="A15" s="66" t="s">
        <v>369</v>
      </c>
      <c r="B15" s="67" t="s">
        <v>370</v>
      </c>
      <c r="C15" s="145" t="s">
        <v>362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>
      <c r="A16" s="71"/>
      <c r="B16" s="72"/>
      <c r="C16" s="13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56" s="70" customFormat="1" ht="54.75" customHeight="1">
      <c r="A17" s="66" t="s">
        <v>491</v>
      </c>
      <c r="B17" s="144" t="s">
        <v>492</v>
      </c>
      <c r="C17" s="131" t="s">
        <v>493</v>
      </c>
      <c r="D17" s="132" t="s">
        <v>494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54.75" customHeight="1">
      <c r="A18" s="71"/>
      <c r="B18" s="133" t="s">
        <v>495</v>
      </c>
      <c r="C18" s="134">
        <f>C19*100/C20</f>
        <v>86.071580178010976</v>
      </c>
      <c r="D18" s="134">
        <f t="shared" ref="D18:W18" si="1">D19*100/D20</f>
        <v>84.889453241708992</v>
      </c>
      <c r="E18" s="134">
        <f t="shared" si="1"/>
        <v>75.231443885008929</v>
      </c>
      <c r="F18" s="134">
        <f t="shared" si="1"/>
        <v>88.521328193010817</v>
      </c>
      <c r="G18" s="134">
        <f t="shared" si="1"/>
        <v>82.020588939430212</v>
      </c>
      <c r="H18" s="134">
        <f t="shared" si="1"/>
        <v>91.62057985587397</v>
      </c>
      <c r="I18" s="134">
        <f t="shared" si="1"/>
        <v>83.507722969606377</v>
      </c>
      <c r="J18" s="134">
        <f t="shared" si="1"/>
        <v>85.719952399841333</v>
      </c>
      <c r="K18" s="134">
        <f t="shared" si="1"/>
        <v>76.625570005066706</v>
      </c>
      <c r="L18" s="134">
        <f t="shared" si="1"/>
        <v>87.291527685123413</v>
      </c>
      <c r="M18" s="134">
        <f t="shared" si="1"/>
        <v>81.133322319510981</v>
      </c>
      <c r="N18" s="134">
        <f t="shared" si="1"/>
        <v>78.428289642949025</v>
      </c>
      <c r="O18" s="134">
        <f t="shared" si="1"/>
        <v>82.977103388263444</v>
      </c>
      <c r="P18" s="134">
        <f t="shared" si="1"/>
        <v>92.728844491403322</v>
      </c>
      <c r="Q18" s="134">
        <f t="shared" si="1"/>
        <v>81.086239332551742</v>
      </c>
      <c r="R18" s="134">
        <f t="shared" si="1"/>
        <v>92.874652042045781</v>
      </c>
      <c r="S18" s="134">
        <f t="shared" si="1"/>
        <v>86.886015225779545</v>
      </c>
      <c r="T18" s="134">
        <f t="shared" si="1"/>
        <v>92.880975078305866</v>
      </c>
      <c r="U18" s="134">
        <f t="shared" si="1"/>
        <v>83.750426572631099</v>
      </c>
      <c r="V18" s="134">
        <f t="shared" si="1"/>
        <v>94.657370353562442</v>
      </c>
      <c r="W18" s="134">
        <f t="shared" si="1"/>
        <v>92.256730973076102</v>
      </c>
    </row>
    <row r="19" spans="1:256" ht="51.75">
      <c r="A19" s="71" t="s">
        <v>355</v>
      </c>
      <c r="B19" s="155" t="s">
        <v>496</v>
      </c>
      <c r="C19" s="135">
        <f>SUM(D19:W19)</f>
        <v>371052</v>
      </c>
      <c r="D19" s="136">
        <v>11365</v>
      </c>
      <c r="E19" s="136">
        <v>4632</v>
      </c>
      <c r="F19" s="136">
        <v>7118</v>
      </c>
      <c r="G19" s="136">
        <v>3426</v>
      </c>
      <c r="H19" s="136">
        <v>5467</v>
      </c>
      <c r="I19" s="136">
        <v>3352</v>
      </c>
      <c r="J19" s="136">
        <v>4322</v>
      </c>
      <c r="K19" s="136">
        <v>4537</v>
      </c>
      <c r="L19" s="136">
        <v>5234</v>
      </c>
      <c r="M19" s="136">
        <v>4911</v>
      </c>
      <c r="N19" s="136">
        <v>54870</v>
      </c>
      <c r="O19" s="136">
        <v>45771</v>
      </c>
      <c r="P19" s="136">
        <v>48270</v>
      </c>
      <c r="Q19" s="136">
        <v>29740</v>
      </c>
      <c r="R19" s="136">
        <v>22354</v>
      </c>
      <c r="S19" s="136">
        <v>33326</v>
      </c>
      <c r="T19" s="136">
        <v>27281</v>
      </c>
      <c r="U19" s="136">
        <v>14725</v>
      </c>
      <c r="V19" s="136">
        <v>22944</v>
      </c>
      <c r="W19" s="136">
        <v>17407</v>
      </c>
    </row>
    <row r="20" spans="1:256">
      <c r="A20" s="123" t="s">
        <v>357</v>
      </c>
      <c r="B20" s="155" t="s">
        <v>497</v>
      </c>
      <c r="C20" s="135">
        <f>SUM(D20:W20)</f>
        <v>431097</v>
      </c>
      <c r="D20" s="136">
        <v>13388</v>
      </c>
      <c r="E20" s="136">
        <v>6157</v>
      </c>
      <c r="F20" s="136">
        <v>8041</v>
      </c>
      <c r="G20" s="136">
        <v>4177</v>
      </c>
      <c r="H20" s="136">
        <v>5967</v>
      </c>
      <c r="I20" s="136">
        <v>4014</v>
      </c>
      <c r="J20" s="136">
        <v>5042</v>
      </c>
      <c r="K20" s="136">
        <v>5921</v>
      </c>
      <c r="L20" s="136">
        <v>5996</v>
      </c>
      <c r="M20" s="136">
        <v>6053</v>
      </c>
      <c r="N20" s="136">
        <v>69962</v>
      </c>
      <c r="O20" s="136">
        <v>55161</v>
      </c>
      <c r="P20" s="136">
        <v>52055</v>
      </c>
      <c r="Q20" s="136">
        <v>36677</v>
      </c>
      <c r="R20" s="136">
        <v>24069</v>
      </c>
      <c r="S20" s="136">
        <v>38356</v>
      </c>
      <c r="T20" s="136">
        <v>29372</v>
      </c>
      <c r="U20" s="136">
        <v>17582</v>
      </c>
      <c r="V20" s="136">
        <v>24239</v>
      </c>
      <c r="W20" s="136">
        <v>18868</v>
      </c>
    </row>
    <row r="21" spans="1:256" ht="34.5">
      <c r="A21" s="123"/>
      <c r="B21" s="137" t="s">
        <v>498</v>
      </c>
      <c r="C21" s="134">
        <f>C22*100/C23</f>
        <v>87.49678146681606</v>
      </c>
      <c r="D21" s="134">
        <f t="shared" ref="D21:W21" si="2">D22*100/D23</f>
        <v>84.889453241708992</v>
      </c>
      <c r="E21" s="134">
        <f t="shared" si="2"/>
        <v>84.537924313789176</v>
      </c>
      <c r="F21" s="134">
        <f t="shared" si="2"/>
        <v>86.04651162790698</v>
      </c>
      <c r="G21" s="134">
        <f t="shared" si="2"/>
        <v>82.020588939430212</v>
      </c>
      <c r="H21" s="134">
        <f t="shared" si="2"/>
        <v>91.62057985587397</v>
      </c>
      <c r="I21" s="134">
        <f t="shared" si="2"/>
        <v>83.507722969606377</v>
      </c>
      <c r="J21" s="134">
        <f t="shared" si="2"/>
        <v>85.719952399841333</v>
      </c>
      <c r="K21" s="134">
        <f t="shared" si="2"/>
        <v>76.625570005066706</v>
      </c>
      <c r="L21" s="134">
        <f t="shared" si="2"/>
        <v>87.291527685123413</v>
      </c>
      <c r="M21" s="134">
        <f t="shared" si="2"/>
        <v>81.133322319510981</v>
      </c>
      <c r="N21" s="134">
        <f t="shared" si="2"/>
        <v>79.004316629027187</v>
      </c>
      <c r="O21" s="134">
        <f t="shared" si="2"/>
        <v>91.852939576874959</v>
      </c>
      <c r="P21" s="134">
        <f t="shared" si="2"/>
        <v>92.728844491403322</v>
      </c>
      <c r="Q21" s="134">
        <f t="shared" si="2"/>
        <v>81.086239332551742</v>
      </c>
      <c r="R21" s="134">
        <f t="shared" si="2"/>
        <v>93.913332502388968</v>
      </c>
      <c r="S21" s="134">
        <f t="shared" si="2"/>
        <v>86.886015225779545</v>
      </c>
      <c r="T21" s="134">
        <f t="shared" si="2"/>
        <v>92.880975078305866</v>
      </c>
      <c r="U21" s="134">
        <f t="shared" si="2"/>
        <v>85.064270276419066</v>
      </c>
      <c r="V21" s="134">
        <f t="shared" si="2"/>
        <v>94.657370353562442</v>
      </c>
      <c r="W21" s="134">
        <f t="shared" si="2"/>
        <v>92.203731185075256</v>
      </c>
    </row>
    <row r="22" spans="1:256" ht="34.5">
      <c r="A22" s="71" t="s">
        <v>355</v>
      </c>
      <c r="B22" s="155" t="s">
        <v>499</v>
      </c>
      <c r="C22" s="135">
        <f>SUM(D22:W22)</f>
        <v>377196</v>
      </c>
      <c r="D22" s="135">
        <v>11365</v>
      </c>
      <c r="E22" s="136">
        <v>5205</v>
      </c>
      <c r="F22" s="136">
        <v>6919</v>
      </c>
      <c r="G22" s="136">
        <v>3426</v>
      </c>
      <c r="H22" s="136">
        <v>5467</v>
      </c>
      <c r="I22" s="136">
        <v>3352</v>
      </c>
      <c r="J22" s="136">
        <v>4322</v>
      </c>
      <c r="K22" s="136">
        <v>4537</v>
      </c>
      <c r="L22" s="136">
        <v>5234</v>
      </c>
      <c r="M22" s="136">
        <v>4911</v>
      </c>
      <c r="N22" s="136">
        <v>55273</v>
      </c>
      <c r="O22" s="136">
        <v>50667</v>
      </c>
      <c r="P22" s="136">
        <v>48270</v>
      </c>
      <c r="Q22" s="136">
        <v>29740</v>
      </c>
      <c r="R22" s="136">
        <v>22604</v>
      </c>
      <c r="S22" s="136">
        <v>33326</v>
      </c>
      <c r="T22" s="136">
        <v>27281</v>
      </c>
      <c r="U22" s="136">
        <v>14956</v>
      </c>
      <c r="V22" s="136">
        <v>22944</v>
      </c>
      <c r="W22" s="136">
        <v>17397</v>
      </c>
    </row>
    <row r="23" spans="1:256">
      <c r="A23" s="123" t="s">
        <v>357</v>
      </c>
      <c r="B23" s="155" t="s">
        <v>497</v>
      </c>
      <c r="C23" s="135">
        <f>SUM(D23:W23)</f>
        <v>431097</v>
      </c>
      <c r="D23" s="124">
        <v>13388</v>
      </c>
      <c r="E23" s="124">
        <v>6157</v>
      </c>
      <c r="F23" s="124">
        <v>8041</v>
      </c>
      <c r="G23" s="124">
        <v>4177</v>
      </c>
      <c r="H23" s="124">
        <v>5967</v>
      </c>
      <c r="I23" s="124">
        <v>4014</v>
      </c>
      <c r="J23" s="124">
        <v>5042</v>
      </c>
      <c r="K23" s="124">
        <v>5921</v>
      </c>
      <c r="L23" s="124">
        <v>5996</v>
      </c>
      <c r="M23" s="124">
        <v>6053</v>
      </c>
      <c r="N23" s="124">
        <v>69962</v>
      </c>
      <c r="O23" s="124">
        <v>55161</v>
      </c>
      <c r="P23" s="124">
        <v>52055</v>
      </c>
      <c r="Q23" s="124">
        <v>36677</v>
      </c>
      <c r="R23" s="124">
        <v>24069</v>
      </c>
      <c r="S23" s="124">
        <v>38356</v>
      </c>
      <c r="T23" s="124">
        <v>29372</v>
      </c>
      <c r="U23" s="124">
        <v>17582</v>
      </c>
      <c r="V23" s="124">
        <v>24239</v>
      </c>
      <c r="W23" s="124">
        <v>18868</v>
      </c>
    </row>
    <row r="24" spans="1:256" ht="34.5">
      <c r="A24" s="123"/>
      <c r="B24" s="137" t="s">
        <v>500</v>
      </c>
      <c r="C24" s="231">
        <f>C25*100/C26</f>
        <v>21.384283065729178</v>
      </c>
      <c r="D24" s="231">
        <f t="shared" ref="D24:M24" si="3">D25*100/D26</f>
        <v>22.229780801209372</v>
      </c>
      <c r="E24" s="231">
        <f t="shared" si="3"/>
        <v>23.83740923784352</v>
      </c>
      <c r="F24" s="231">
        <f t="shared" si="3"/>
        <v>20</v>
      </c>
      <c r="G24" s="231">
        <f t="shared" si="3"/>
        <v>20.000322872271731</v>
      </c>
      <c r="H24" s="231">
        <f t="shared" si="3"/>
        <v>19.999603850572434</v>
      </c>
      <c r="I24" s="231">
        <f t="shared" si="3"/>
        <v>20.206443070163559</v>
      </c>
      <c r="J24" s="231">
        <f t="shared" si="3"/>
        <v>24.701127177501991</v>
      </c>
      <c r="K24" s="231">
        <f t="shared" si="3"/>
        <v>20.000535417893666</v>
      </c>
      <c r="L24" s="231">
        <f t="shared" si="3"/>
        <v>20.057823572888136</v>
      </c>
      <c r="M24" s="231">
        <f t="shared" si="3"/>
        <v>20.001013736124488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56" ht="34.5">
      <c r="A25" s="71" t="s">
        <v>355</v>
      </c>
      <c r="B25" s="155" t="s">
        <v>501</v>
      </c>
      <c r="C25" s="135">
        <f>SUM(D25:M25)</f>
        <v>146715</v>
      </c>
      <c r="D25" s="136">
        <v>29410</v>
      </c>
      <c r="E25" s="136">
        <v>24261</v>
      </c>
      <c r="F25" s="136">
        <v>19522</v>
      </c>
      <c r="G25" s="136">
        <v>12389</v>
      </c>
      <c r="H25" s="136">
        <v>10097</v>
      </c>
      <c r="I25" s="136">
        <v>13429</v>
      </c>
      <c r="J25" s="136">
        <v>13017</v>
      </c>
      <c r="K25" s="136">
        <v>7471</v>
      </c>
      <c r="L25" s="136">
        <v>9227</v>
      </c>
      <c r="M25" s="136">
        <v>7892</v>
      </c>
      <c r="N25" s="152" t="s">
        <v>619</v>
      </c>
      <c r="O25" s="73"/>
      <c r="P25" s="73"/>
      <c r="Q25" s="73"/>
      <c r="R25" s="73"/>
      <c r="S25" s="73"/>
      <c r="T25" s="73"/>
      <c r="U25" s="73"/>
      <c r="V25" s="73"/>
      <c r="W25" s="73"/>
    </row>
    <row r="26" spans="1:256">
      <c r="A26" s="123" t="s">
        <v>357</v>
      </c>
      <c r="B26" s="155" t="s">
        <v>502</v>
      </c>
      <c r="C26" s="135">
        <f>SUM(D26:M26)</f>
        <v>686088</v>
      </c>
      <c r="D26" s="124">
        <v>132300</v>
      </c>
      <c r="E26" s="124">
        <v>101777</v>
      </c>
      <c r="F26" s="124">
        <v>97610</v>
      </c>
      <c r="G26" s="124">
        <v>61944</v>
      </c>
      <c r="H26" s="124">
        <v>50486</v>
      </c>
      <c r="I26" s="124">
        <v>66459</v>
      </c>
      <c r="J26" s="124">
        <v>52698</v>
      </c>
      <c r="K26" s="124">
        <v>37354</v>
      </c>
      <c r="L26" s="124">
        <v>46002</v>
      </c>
      <c r="M26" s="124">
        <v>39458</v>
      </c>
      <c r="N26" s="195" t="s">
        <v>511</v>
      </c>
      <c r="O26" s="124"/>
      <c r="P26" s="73"/>
      <c r="Q26" s="73"/>
      <c r="R26" s="73"/>
      <c r="S26" s="73"/>
      <c r="T26" s="73"/>
      <c r="U26" s="73"/>
      <c r="V26" s="73"/>
      <c r="W26" s="73"/>
    </row>
    <row r="27" spans="1:256" ht="51.75">
      <c r="A27" s="66" t="s">
        <v>383</v>
      </c>
      <c r="B27" s="67" t="s">
        <v>384</v>
      </c>
      <c r="C27" s="131" t="s">
        <v>503</v>
      </c>
      <c r="D27" s="132" t="s">
        <v>504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139"/>
      <c r="P27" s="68"/>
      <c r="Q27" s="68"/>
      <c r="R27" s="68"/>
      <c r="S27" s="68"/>
      <c r="T27" s="68"/>
      <c r="U27" s="68"/>
      <c r="V27" s="68"/>
      <c r="W27" s="68"/>
    </row>
    <row r="28" spans="1:256" ht="51.75">
      <c r="A28" s="71"/>
      <c r="B28" s="146" t="s">
        <v>385</v>
      </c>
      <c r="C28" s="179">
        <f>C29*100/C30</f>
        <v>20.100218614133773</v>
      </c>
      <c r="D28" s="179">
        <f t="shared" ref="D28:W28" si="4">D29*100/D30</f>
        <v>20.114942528735632</v>
      </c>
      <c r="E28" s="179">
        <f t="shared" si="4"/>
        <v>28.571428571428573</v>
      </c>
      <c r="F28" s="179">
        <f t="shared" si="4"/>
        <v>23.715415019762847</v>
      </c>
      <c r="G28" s="179">
        <f t="shared" si="4"/>
        <v>13.333333333333334</v>
      </c>
      <c r="H28" s="179">
        <f t="shared" si="4"/>
        <v>27.573529411764707</v>
      </c>
      <c r="I28" s="179">
        <f t="shared" si="4"/>
        <v>20.609579100145137</v>
      </c>
      <c r="J28" s="179">
        <f t="shared" si="4"/>
        <v>18.181818181818183</v>
      </c>
      <c r="K28" s="179">
        <f t="shared" si="4"/>
        <v>19.325551232166017</v>
      </c>
      <c r="L28" s="179">
        <f t="shared" si="4"/>
        <v>23.564593301435405</v>
      </c>
      <c r="M28" s="179">
        <f t="shared" si="4"/>
        <v>21.957671957671959</v>
      </c>
      <c r="N28" s="179">
        <f t="shared" si="4"/>
        <v>19.036316164253503</v>
      </c>
      <c r="O28" s="179">
        <f t="shared" si="4"/>
        <v>21.227134146341463</v>
      </c>
      <c r="P28" s="179">
        <f t="shared" si="4"/>
        <v>21.128451380552221</v>
      </c>
      <c r="Q28" s="179">
        <f t="shared" si="4"/>
        <v>22.14765100671141</v>
      </c>
      <c r="R28" s="179">
        <f t="shared" si="4"/>
        <v>18.114177489177489</v>
      </c>
      <c r="S28" s="179">
        <f t="shared" si="4"/>
        <v>20.606644198363025</v>
      </c>
      <c r="T28" s="179">
        <f t="shared" si="4"/>
        <v>21.533500537441778</v>
      </c>
      <c r="U28" s="179">
        <f t="shared" si="4"/>
        <v>23.148148148148149</v>
      </c>
      <c r="V28" s="179">
        <f t="shared" si="4"/>
        <v>19.244157135753358</v>
      </c>
      <c r="W28" s="179">
        <f t="shared" si="4"/>
        <v>17.93548387096774</v>
      </c>
    </row>
    <row r="29" spans="1:256" ht="51.75">
      <c r="A29" s="71" t="s">
        <v>355</v>
      </c>
      <c r="B29" s="72" t="s">
        <v>386</v>
      </c>
      <c r="C29" s="124">
        <f>SUM(D29:W29)</f>
        <v>8183</v>
      </c>
      <c r="D29" s="124">
        <v>245</v>
      </c>
      <c r="E29" s="124">
        <v>32</v>
      </c>
      <c r="F29" s="124">
        <v>60</v>
      </c>
      <c r="G29" s="124">
        <v>14</v>
      </c>
      <c r="H29" s="124">
        <v>75</v>
      </c>
      <c r="I29" s="124">
        <v>142</v>
      </c>
      <c r="J29" s="124">
        <v>34</v>
      </c>
      <c r="K29" s="124">
        <v>149</v>
      </c>
      <c r="L29" s="124">
        <v>197</v>
      </c>
      <c r="M29" s="124">
        <v>83</v>
      </c>
      <c r="N29" s="124">
        <v>1604</v>
      </c>
      <c r="O29" s="125">
        <v>557</v>
      </c>
      <c r="P29" s="124">
        <v>1056</v>
      </c>
      <c r="Q29" s="124">
        <v>363</v>
      </c>
      <c r="R29" s="124">
        <v>1339</v>
      </c>
      <c r="S29" s="124">
        <v>856</v>
      </c>
      <c r="T29" s="124">
        <v>601</v>
      </c>
      <c r="U29" s="124">
        <v>250</v>
      </c>
      <c r="V29" s="124">
        <v>387</v>
      </c>
      <c r="W29" s="124">
        <v>139</v>
      </c>
    </row>
    <row r="30" spans="1:256" ht="34.5">
      <c r="A30" s="123" t="s">
        <v>357</v>
      </c>
      <c r="B30" s="72" t="s">
        <v>387</v>
      </c>
      <c r="C30" s="124">
        <f>SUM(D30:W30)</f>
        <v>40711</v>
      </c>
      <c r="D30" s="124">
        <v>1218</v>
      </c>
      <c r="E30" s="125">
        <v>112</v>
      </c>
      <c r="F30" s="124">
        <v>253</v>
      </c>
      <c r="G30" s="124">
        <v>105</v>
      </c>
      <c r="H30" s="124">
        <v>272</v>
      </c>
      <c r="I30" s="124">
        <v>689</v>
      </c>
      <c r="J30" s="124">
        <v>187</v>
      </c>
      <c r="K30" s="124">
        <v>771</v>
      </c>
      <c r="L30" s="124">
        <v>836</v>
      </c>
      <c r="M30" s="124">
        <v>378</v>
      </c>
      <c r="N30" s="124">
        <v>8426</v>
      </c>
      <c r="O30" s="125">
        <v>2624</v>
      </c>
      <c r="P30" s="124">
        <v>4998</v>
      </c>
      <c r="Q30" s="124">
        <v>1639</v>
      </c>
      <c r="R30" s="124">
        <v>7392</v>
      </c>
      <c r="S30" s="124">
        <v>4154</v>
      </c>
      <c r="T30" s="124">
        <v>2791</v>
      </c>
      <c r="U30" s="124">
        <v>1080</v>
      </c>
      <c r="V30" s="124">
        <v>2011</v>
      </c>
      <c r="W30" s="124">
        <v>775</v>
      </c>
    </row>
    <row r="31" spans="1:256" ht="51.75">
      <c r="A31" s="71"/>
      <c r="B31" s="146" t="s">
        <v>388</v>
      </c>
      <c r="C31" s="179">
        <f>C32*100/C33</f>
        <v>20.222064309824127</v>
      </c>
      <c r="D31" s="179">
        <f t="shared" ref="D31:W31" si="5">D32*100/D33</f>
        <v>24.079320113314449</v>
      </c>
      <c r="E31" s="179">
        <f t="shared" si="5"/>
        <v>21.165644171779142</v>
      </c>
      <c r="F31" s="179">
        <f t="shared" si="5"/>
        <v>22.305529522024369</v>
      </c>
      <c r="G31" s="179">
        <f t="shared" si="5"/>
        <v>22.627737226277372</v>
      </c>
      <c r="H31" s="179">
        <f t="shared" si="5"/>
        <v>19.540229885057471</v>
      </c>
      <c r="I31" s="179">
        <f t="shared" si="5"/>
        <v>27.197802197802197</v>
      </c>
      <c r="J31" s="179">
        <f t="shared" si="5"/>
        <v>19.535628502802243</v>
      </c>
      <c r="K31" s="179">
        <f t="shared" si="5"/>
        <v>19.558823529411764</v>
      </c>
      <c r="L31" s="179">
        <f t="shared" si="5"/>
        <v>21.09704641350211</v>
      </c>
      <c r="M31" s="179">
        <f t="shared" si="5"/>
        <v>21.856287425149702</v>
      </c>
      <c r="N31" s="179">
        <f t="shared" si="5"/>
        <v>20.294928920008488</v>
      </c>
      <c r="O31" s="179">
        <f t="shared" si="5"/>
        <v>19.903381642512077</v>
      </c>
      <c r="P31" s="179">
        <f t="shared" si="5"/>
        <v>20.130493187488007</v>
      </c>
      <c r="Q31" s="179">
        <f t="shared" si="5"/>
        <v>19.30960086299892</v>
      </c>
      <c r="R31" s="179">
        <f t="shared" si="5"/>
        <v>19.017685915192839</v>
      </c>
      <c r="S31" s="179">
        <f t="shared" si="5"/>
        <v>18.283764017552414</v>
      </c>
      <c r="T31" s="179">
        <f t="shared" si="5"/>
        <v>21.554630180448147</v>
      </c>
      <c r="U31" s="179">
        <f t="shared" si="5"/>
        <v>19.498910675381264</v>
      </c>
      <c r="V31" s="179">
        <f t="shared" si="5"/>
        <v>19.304043545878695</v>
      </c>
      <c r="W31" s="179">
        <f t="shared" si="5"/>
        <v>23.240938166311302</v>
      </c>
    </row>
    <row r="32" spans="1:256" ht="34.5">
      <c r="A32" s="71" t="s">
        <v>355</v>
      </c>
      <c r="B32" s="72" t="s">
        <v>505</v>
      </c>
      <c r="C32" s="124">
        <f>SUM(D32:W32)</f>
        <v>11383</v>
      </c>
      <c r="D32" s="124">
        <v>340</v>
      </c>
      <c r="E32" s="124">
        <v>138</v>
      </c>
      <c r="F32" s="124">
        <v>476</v>
      </c>
      <c r="G32" s="124">
        <v>93</v>
      </c>
      <c r="H32" s="124">
        <v>85</v>
      </c>
      <c r="I32" s="124">
        <v>198</v>
      </c>
      <c r="J32" s="124">
        <v>244</v>
      </c>
      <c r="K32" s="124">
        <v>133</v>
      </c>
      <c r="L32" s="124">
        <v>50</v>
      </c>
      <c r="M32" s="124">
        <v>73</v>
      </c>
      <c r="N32" s="124">
        <v>1913</v>
      </c>
      <c r="O32" s="125">
        <v>824</v>
      </c>
      <c r="P32" s="124">
        <v>1049</v>
      </c>
      <c r="Q32" s="124">
        <v>358</v>
      </c>
      <c r="R32" s="124">
        <v>1785</v>
      </c>
      <c r="S32" s="124">
        <v>750</v>
      </c>
      <c r="T32" s="124">
        <v>1087</v>
      </c>
      <c r="U32" s="124">
        <v>358</v>
      </c>
      <c r="V32" s="124">
        <v>993</v>
      </c>
      <c r="W32" s="124">
        <v>436</v>
      </c>
    </row>
    <row r="33" spans="1:256" ht="34.5">
      <c r="A33" s="123" t="s">
        <v>357</v>
      </c>
      <c r="B33" s="72" t="s">
        <v>390</v>
      </c>
      <c r="C33" s="124">
        <f>SUM(D33:W33)</f>
        <v>56290</v>
      </c>
      <c r="D33" s="124">
        <v>1412</v>
      </c>
      <c r="E33" s="125">
        <v>652</v>
      </c>
      <c r="F33" s="124">
        <v>2134</v>
      </c>
      <c r="G33" s="124">
        <v>411</v>
      </c>
      <c r="H33" s="124">
        <v>435</v>
      </c>
      <c r="I33" s="124">
        <v>728</v>
      </c>
      <c r="J33" s="124">
        <v>1249</v>
      </c>
      <c r="K33" s="124">
        <v>680</v>
      </c>
      <c r="L33" s="124">
        <v>237</v>
      </c>
      <c r="M33" s="124">
        <v>334</v>
      </c>
      <c r="N33" s="124">
        <v>9426</v>
      </c>
      <c r="O33" s="170">
        <v>4140</v>
      </c>
      <c r="P33" s="124">
        <v>5211</v>
      </c>
      <c r="Q33" s="124">
        <v>1854</v>
      </c>
      <c r="R33" s="124">
        <v>9386</v>
      </c>
      <c r="S33" s="124">
        <v>4102</v>
      </c>
      <c r="T33" s="124">
        <v>5043</v>
      </c>
      <c r="U33" s="124">
        <v>1836</v>
      </c>
      <c r="V33" s="124">
        <v>5144</v>
      </c>
      <c r="W33" s="124">
        <v>1876</v>
      </c>
    </row>
    <row r="34" spans="1:256" s="70" customFormat="1" ht="34.5">
      <c r="A34" s="66" t="s">
        <v>391</v>
      </c>
      <c r="B34" s="144" t="s">
        <v>392</v>
      </c>
      <c r="C34" s="145" t="s">
        <v>393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s="70" customFormat="1" ht="51.75">
      <c r="A35" s="66" t="s">
        <v>394</v>
      </c>
      <c r="B35" s="144" t="s">
        <v>395</v>
      </c>
      <c r="C35" s="235">
        <f>C36*100/C37</f>
        <v>62.337825245502117</v>
      </c>
      <c r="D35" s="235">
        <f t="shared" ref="D35:M35" si="6">D36*100/D37</f>
        <v>11.621918904054798</v>
      </c>
      <c r="E35" s="235">
        <f t="shared" si="6"/>
        <v>84.608564589059313</v>
      </c>
      <c r="F35" s="235">
        <f t="shared" si="6"/>
        <v>88.699291693496463</v>
      </c>
      <c r="G35" s="235">
        <f t="shared" si="6"/>
        <v>98.450854700854705</v>
      </c>
      <c r="H35" s="235">
        <f t="shared" si="6"/>
        <v>96.843068476437395</v>
      </c>
      <c r="I35" s="235">
        <f t="shared" si="6"/>
        <v>66.238532110091739</v>
      </c>
      <c r="J35" s="235">
        <f t="shared" si="6"/>
        <v>95.849854612741211</v>
      </c>
      <c r="K35" s="235">
        <f t="shared" si="6"/>
        <v>97.213669950738918</v>
      </c>
      <c r="L35" s="235">
        <f t="shared" si="6"/>
        <v>96.557145102971234</v>
      </c>
      <c r="M35" s="235">
        <f t="shared" si="6"/>
        <v>98.146493970522556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69">
      <c r="A36" s="71" t="s">
        <v>355</v>
      </c>
      <c r="B36" s="72" t="s">
        <v>396</v>
      </c>
      <c r="C36" s="124">
        <f>SUM(D36:M36)</f>
        <v>69574</v>
      </c>
      <c r="D36" s="125">
        <v>4649</v>
      </c>
      <c r="E36" s="124">
        <v>9543</v>
      </c>
      <c r="F36" s="124">
        <v>11020</v>
      </c>
      <c r="G36" s="124">
        <v>9215</v>
      </c>
      <c r="H36" s="124">
        <v>6350</v>
      </c>
      <c r="I36" s="124">
        <v>4693</v>
      </c>
      <c r="J36" s="124">
        <v>7252</v>
      </c>
      <c r="K36" s="124">
        <v>6315</v>
      </c>
      <c r="L36" s="124">
        <v>6142</v>
      </c>
      <c r="M36" s="124">
        <v>4395</v>
      </c>
      <c r="N36" s="130" t="s">
        <v>528</v>
      </c>
      <c r="O36" s="126"/>
      <c r="P36" s="73"/>
      <c r="Q36" s="73"/>
      <c r="R36" s="73"/>
      <c r="S36" s="73"/>
      <c r="T36" s="73"/>
      <c r="U36" s="73"/>
      <c r="V36" s="73"/>
      <c r="W36" s="73"/>
    </row>
    <row r="37" spans="1:256" ht="51.75">
      <c r="A37" s="123" t="s">
        <v>357</v>
      </c>
      <c r="B37" s="72" t="s">
        <v>397</v>
      </c>
      <c r="C37" s="124">
        <f>SUM(D37:M37)</f>
        <v>111608</v>
      </c>
      <c r="D37" s="124">
        <v>40002</v>
      </c>
      <c r="E37" s="125">
        <v>11279</v>
      </c>
      <c r="F37" s="124">
        <v>12424</v>
      </c>
      <c r="G37" s="124">
        <v>9360</v>
      </c>
      <c r="H37" s="124">
        <v>6557</v>
      </c>
      <c r="I37" s="124">
        <v>7085</v>
      </c>
      <c r="J37" s="124">
        <v>7566</v>
      </c>
      <c r="K37" s="124">
        <v>6496</v>
      </c>
      <c r="L37" s="124">
        <v>6361</v>
      </c>
      <c r="M37" s="124">
        <v>4478</v>
      </c>
      <c r="N37" s="148"/>
      <c r="O37" s="126"/>
      <c r="P37" s="73"/>
      <c r="Q37" s="73"/>
      <c r="R37" s="73"/>
      <c r="S37" s="73"/>
      <c r="T37" s="73"/>
      <c r="U37" s="73"/>
      <c r="V37" s="73"/>
      <c r="W37" s="73"/>
    </row>
    <row r="38" spans="1:256" s="70" customFormat="1">
      <c r="A38" s="66" t="s">
        <v>398</v>
      </c>
      <c r="B38" s="67" t="s">
        <v>399</v>
      </c>
      <c r="C38" s="149">
        <f>C39*100/C40</f>
        <v>8.275469550369948</v>
      </c>
      <c r="D38" s="149">
        <f t="shared" ref="D38:M38" si="7">D39*100/D40</f>
        <v>10.813366960907944</v>
      </c>
      <c r="E38" s="149">
        <f t="shared" si="7"/>
        <v>8.8149445417396386</v>
      </c>
      <c r="F38" s="149">
        <f t="shared" si="7"/>
        <v>5.6547619047619051</v>
      </c>
      <c r="G38" s="149">
        <f t="shared" si="7"/>
        <v>8.2547169811320753</v>
      </c>
      <c r="H38" s="149">
        <f t="shared" si="7"/>
        <v>5.8415841584158414</v>
      </c>
      <c r="I38" s="149">
        <f t="shared" si="7"/>
        <v>4.4534412955465585</v>
      </c>
      <c r="J38" s="149">
        <f t="shared" si="7"/>
        <v>5.3050397877984086</v>
      </c>
      <c r="K38" s="149">
        <f t="shared" si="7"/>
        <v>9.3525179856115113</v>
      </c>
      <c r="L38" s="149">
        <f t="shared" si="7"/>
        <v>4.3062200956937797</v>
      </c>
      <c r="M38" s="149">
        <f t="shared" si="7"/>
        <v>5.0724637681159424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ht="34.5">
      <c r="A39" s="123" t="s">
        <v>355</v>
      </c>
      <c r="B39" s="72" t="s">
        <v>628</v>
      </c>
      <c r="C39" s="124">
        <f>SUM(D39:M39)</f>
        <v>727</v>
      </c>
      <c r="D39" s="124">
        <v>343</v>
      </c>
      <c r="E39" s="124">
        <v>151</v>
      </c>
      <c r="F39" s="124">
        <v>57</v>
      </c>
      <c r="G39" s="124">
        <v>35</v>
      </c>
      <c r="H39" s="124">
        <v>59</v>
      </c>
      <c r="I39" s="124">
        <v>11</v>
      </c>
      <c r="J39" s="124">
        <v>20</v>
      </c>
      <c r="K39" s="124">
        <v>26</v>
      </c>
      <c r="L39" s="124">
        <v>18</v>
      </c>
      <c r="M39" s="124">
        <v>7</v>
      </c>
      <c r="N39" s="195" t="s">
        <v>534</v>
      </c>
      <c r="O39" s="126"/>
      <c r="P39" s="73"/>
      <c r="Q39" s="73"/>
      <c r="R39" s="73"/>
      <c r="S39" s="73"/>
      <c r="T39" s="73"/>
      <c r="U39" s="73"/>
      <c r="V39" s="73"/>
      <c r="W39" s="73"/>
    </row>
    <row r="40" spans="1:256" ht="34.5">
      <c r="A40" s="71" t="s">
        <v>357</v>
      </c>
      <c r="B40" s="72" t="s">
        <v>631</v>
      </c>
      <c r="C40" s="124">
        <f>SUM(D40:M40)</f>
        <v>8785</v>
      </c>
      <c r="D40" s="124">
        <v>3172</v>
      </c>
      <c r="E40" s="125">
        <v>1713</v>
      </c>
      <c r="F40" s="124">
        <v>1008</v>
      </c>
      <c r="G40" s="124">
        <v>424</v>
      </c>
      <c r="H40" s="124">
        <v>1010</v>
      </c>
      <c r="I40" s="124">
        <v>247</v>
      </c>
      <c r="J40" s="124">
        <v>377</v>
      </c>
      <c r="K40" s="124">
        <v>278</v>
      </c>
      <c r="L40" s="124">
        <v>418</v>
      </c>
      <c r="M40" s="124">
        <v>138</v>
      </c>
      <c r="N40" s="73"/>
      <c r="O40" s="126"/>
      <c r="P40" s="73"/>
      <c r="Q40" s="73"/>
      <c r="R40" s="73"/>
      <c r="S40" s="73"/>
      <c r="T40" s="73"/>
      <c r="U40" s="73"/>
      <c r="V40" s="73"/>
      <c r="W40" s="73"/>
    </row>
    <row r="41" spans="1:256" s="70" customFormat="1" ht="34.5">
      <c r="A41" s="66" t="s">
        <v>402</v>
      </c>
      <c r="B41" s="144" t="s">
        <v>403</v>
      </c>
      <c r="C41" s="236">
        <f>C42*100/C43</f>
        <v>66.606597434331093</v>
      </c>
      <c r="D41" s="236">
        <f t="shared" ref="D41:M41" si="8">D42*100/D43</f>
        <v>79.422687373396357</v>
      </c>
      <c r="E41" s="236">
        <f t="shared" si="8"/>
        <v>50.205128205128204</v>
      </c>
      <c r="F41" s="236">
        <f t="shared" si="8"/>
        <v>52.685950413223139</v>
      </c>
      <c r="G41" s="236">
        <f t="shared" si="8"/>
        <v>54.591836734693878</v>
      </c>
      <c r="H41" s="236">
        <f t="shared" si="8"/>
        <v>88.239339752407147</v>
      </c>
      <c r="I41" s="236">
        <f t="shared" si="8"/>
        <v>54.581795817958181</v>
      </c>
      <c r="J41" s="236">
        <f t="shared" si="8"/>
        <v>73.094919786096256</v>
      </c>
      <c r="K41" s="236">
        <f t="shared" si="8"/>
        <v>81.25</v>
      </c>
      <c r="L41" s="236">
        <f t="shared" si="8"/>
        <v>74.812030075187977</v>
      </c>
      <c r="M41" s="236">
        <f t="shared" si="8"/>
        <v>60.270700636942678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86.25">
      <c r="A42" s="71" t="s">
        <v>355</v>
      </c>
      <c r="B42" s="72" t="s">
        <v>404</v>
      </c>
      <c r="C42" s="124">
        <f>SUM(D42:M42)</f>
        <v>21807</v>
      </c>
      <c r="D42" s="125">
        <v>4705</v>
      </c>
      <c r="E42" s="125">
        <v>1958</v>
      </c>
      <c r="F42" s="124">
        <v>2295</v>
      </c>
      <c r="G42" s="124">
        <v>1819</v>
      </c>
      <c r="H42" s="124">
        <v>2566</v>
      </c>
      <c r="I42" s="124">
        <f>1433+342</f>
        <v>1775</v>
      </c>
      <c r="J42" s="124">
        <v>2187</v>
      </c>
      <c r="K42" s="124">
        <v>1755</v>
      </c>
      <c r="L42" s="124">
        <v>1990</v>
      </c>
      <c r="M42" s="124">
        <v>757</v>
      </c>
      <c r="N42" s="126" t="s">
        <v>634</v>
      </c>
      <c r="O42" s="126"/>
      <c r="P42" s="73"/>
      <c r="Q42" s="73"/>
      <c r="R42" s="73"/>
      <c r="S42" s="73"/>
      <c r="T42" s="73"/>
      <c r="U42" s="73"/>
      <c r="V42" s="73"/>
      <c r="W42" s="73"/>
    </row>
    <row r="43" spans="1:256" ht="84" customHeight="1">
      <c r="A43" s="123" t="s">
        <v>357</v>
      </c>
      <c r="B43" s="72" t="s">
        <v>406</v>
      </c>
      <c r="C43" s="124">
        <f>SUM(D43:M43)</f>
        <v>32740</v>
      </c>
      <c r="D43" s="125">
        <v>5924</v>
      </c>
      <c r="E43" s="124">
        <v>3900</v>
      </c>
      <c r="F43" s="124">
        <v>4356</v>
      </c>
      <c r="G43" s="124">
        <v>3332</v>
      </c>
      <c r="H43" s="124">
        <v>2908</v>
      </c>
      <c r="I43" s="124">
        <f>2772+480</f>
        <v>3252</v>
      </c>
      <c r="J43" s="124">
        <v>2992</v>
      </c>
      <c r="K43" s="124">
        <v>2160</v>
      </c>
      <c r="L43" s="124">
        <v>2660</v>
      </c>
      <c r="M43" s="124">
        <v>1256</v>
      </c>
      <c r="N43" s="73"/>
      <c r="O43" s="126"/>
      <c r="P43" s="73"/>
      <c r="Q43" s="73"/>
      <c r="R43" s="73"/>
      <c r="S43" s="73"/>
      <c r="T43" s="73"/>
      <c r="U43" s="73"/>
      <c r="V43" s="73"/>
      <c r="W43" s="73"/>
    </row>
  </sheetData>
  <mergeCells count="5">
    <mergeCell ref="A3:A4"/>
    <mergeCell ref="C3:C4"/>
    <mergeCell ref="D3:M3"/>
    <mergeCell ref="N3:W3"/>
    <mergeCell ref="N6:W6"/>
  </mergeCells>
  <printOptions horizontalCentered="1"/>
  <pageMargins left="0.11811023622047245" right="0.11811023622047245" top="0.35433070866141736" bottom="0.15748031496062992" header="0.11811023622047245" footer="0.11811023622047245"/>
  <pageSetup paperSize="5" firstPageNumber="12" orientation="landscape" useFirstPageNumber="1" verticalDpi="0" r:id="rId1"/>
  <headerFooter>
    <oddHeader>&amp;C&amp;A&amp;R&amp;P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12"/>
  <sheetViews>
    <sheetView showWhiteSpace="0" view="pageBreakPreview" zoomScale="145" zoomScaleNormal="85" zoomScaleSheetLayoutView="145" zoomScalePageLayoutView="130" workbookViewId="0">
      <pane xSplit="2" ySplit="3" topLeftCell="C115" activePane="bottomRight" state="frozen"/>
      <selection pane="topRight" activeCell="C1" sqref="C1"/>
      <selection pane="bottomLeft" activeCell="A4" sqref="A4"/>
      <selection pane="bottomRight" activeCell="C153" sqref="B153:C153"/>
    </sheetView>
  </sheetViews>
  <sheetFormatPr defaultRowHeight="17.25"/>
  <cols>
    <col min="1" max="1" width="7.25" style="77" customWidth="1"/>
    <col min="2" max="2" width="31.5" style="77" customWidth="1"/>
    <col min="3" max="4" width="7.125" style="77" customWidth="1"/>
    <col min="5" max="5" width="6.375" style="77" customWidth="1"/>
    <col min="6" max="6" width="6.5" style="77" customWidth="1"/>
    <col min="7" max="7" width="6.25" style="77" customWidth="1"/>
    <col min="8" max="8" width="6.375" style="77" customWidth="1"/>
    <col min="9" max="9" width="6" style="77" customWidth="1"/>
    <col min="10" max="10" width="5.875" style="77" customWidth="1"/>
    <col min="11" max="11" width="6.25" style="77" customWidth="1"/>
    <col min="12" max="13" width="5.875" style="77" customWidth="1"/>
    <col min="14" max="17" width="5.625" style="77" customWidth="1"/>
    <col min="18" max="18" width="6.875" style="77" customWidth="1"/>
    <col min="19" max="21" width="5.625" style="77" customWidth="1"/>
    <col min="22" max="22" width="5.375" style="77" customWidth="1"/>
    <col min="23" max="23" width="5.5" style="77" customWidth="1"/>
    <col min="24" max="16384" width="9" style="69"/>
  </cols>
  <sheetData>
    <row r="1" spans="1:256" ht="21">
      <c r="A1" s="287" t="s">
        <v>556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56">
      <c r="A2" s="288" t="s">
        <v>0</v>
      </c>
      <c r="B2" s="223" t="s">
        <v>1</v>
      </c>
      <c r="C2" s="288" t="s">
        <v>2</v>
      </c>
      <c r="D2" s="264" t="s">
        <v>230</v>
      </c>
      <c r="E2" s="269"/>
      <c r="F2" s="269"/>
      <c r="G2" s="269"/>
      <c r="H2" s="269"/>
      <c r="I2" s="265"/>
      <c r="J2" s="265"/>
      <c r="K2" s="265"/>
      <c r="L2" s="265"/>
      <c r="M2" s="265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89"/>
      <c r="B3" s="224"/>
      <c r="C3" s="289"/>
      <c r="D3" s="71" t="s">
        <v>239</v>
      </c>
      <c r="E3" s="71" t="s">
        <v>229</v>
      </c>
      <c r="F3" s="71" t="s">
        <v>237</v>
      </c>
      <c r="G3" s="71" t="s">
        <v>231</v>
      </c>
      <c r="H3" s="71" t="s">
        <v>232</v>
      </c>
      <c r="I3" s="71" t="s">
        <v>233</v>
      </c>
      <c r="J3" s="71" t="s">
        <v>234</v>
      </c>
      <c r="K3" s="71" t="s">
        <v>235</v>
      </c>
      <c r="L3" s="71" t="s">
        <v>236</v>
      </c>
      <c r="M3" s="71" t="s">
        <v>238</v>
      </c>
      <c r="N3" s="71" t="s">
        <v>240</v>
      </c>
      <c r="O3" s="71" t="s">
        <v>241</v>
      </c>
      <c r="P3" s="71" t="s">
        <v>237</v>
      </c>
      <c r="Q3" s="71" t="s">
        <v>231</v>
      </c>
      <c r="R3" s="71" t="s">
        <v>232</v>
      </c>
      <c r="S3" s="71" t="s">
        <v>233</v>
      </c>
      <c r="T3" s="71" t="s">
        <v>234</v>
      </c>
      <c r="U3" s="71" t="s">
        <v>235</v>
      </c>
      <c r="V3" s="71" t="s">
        <v>236</v>
      </c>
      <c r="W3" s="71" t="s">
        <v>238</v>
      </c>
    </row>
    <row r="4" spans="1:256" s="77" customFormat="1" ht="35.25" customHeight="1">
      <c r="A4" s="66" t="s">
        <v>3</v>
      </c>
      <c r="B4" s="67" t="s">
        <v>4</v>
      </c>
      <c r="C4" s="154" t="s">
        <v>247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77" customFormat="1" ht="21" customHeight="1">
      <c r="A5" s="73" t="s">
        <v>5</v>
      </c>
      <c r="B5" s="72" t="s">
        <v>6</v>
      </c>
      <c r="C5" s="73">
        <f>SUM(N5:W5)</f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>
        <v>0</v>
      </c>
      <c r="O5" s="73">
        <v>0</v>
      </c>
      <c r="P5" s="73">
        <v>0</v>
      </c>
      <c r="Q5" s="73">
        <v>1</v>
      </c>
      <c r="R5" s="73">
        <v>1</v>
      </c>
      <c r="S5" s="73">
        <v>0</v>
      </c>
      <c r="T5" s="73">
        <v>1</v>
      </c>
      <c r="U5" s="73">
        <v>0</v>
      </c>
      <c r="V5" s="73">
        <v>0</v>
      </c>
      <c r="W5" s="73">
        <v>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77" customFormat="1" ht="21" customHeight="1">
      <c r="A6" s="73" t="s">
        <v>7</v>
      </c>
      <c r="B6" s="72" t="s">
        <v>8</v>
      </c>
      <c r="C6" s="73">
        <f>SUM(N6:W6)</f>
        <v>12</v>
      </c>
      <c r="D6" s="74" t="s">
        <v>252</v>
      </c>
      <c r="E6" s="73"/>
      <c r="F6" s="73"/>
      <c r="G6" s="73"/>
      <c r="H6" s="73"/>
      <c r="I6" s="73"/>
      <c r="J6" s="73"/>
      <c r="K6" s="73"/>
      <c r="L6" s="73"/>
      <c r="M6" s="73"/>
      <c r="N6" s="73">
        <v>3</v>
      </c>
      <c r="O6" s="73">
        <v>2</v>
      </c>
      <c r="P6" s="73">
        <v>2</v>
      </c>
      <c r="Q6" s="73">
        <v>1</v>
      </c>
      <c r="R6" s="73">
        <v>1</v>
      </c>
      <c r="S6" s="73">
        <v>0</v>
      </c>
      <c r="T6" s="73">
        <v>1</v>
      </c>
      <c r="U6" s="73">
        <v>1</v>
      </c>
      <c r="V6" s="73">
        <v>1</v>
      </c>
      <c r="W6" s="73">
        <v>0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77" customFormat="1" ht="21" customHeight="1">
      <c r="A7" s="73" t="s">
        <v>9</v>
      </c>
      <c r="B7" s="72" t="s">
        <v>10</v>
      </c>
      <c r="C7" s="73">
        <f>SUM(N7:W7)</f>
        <v>5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>
        <v>0</v>
      </c>
      <c r="O7" s="73">
        <v>1</v>
      </c>
      <c r="P7" s="73">
        <v>0</v>
      </c>
      <c r="Q7" s="73">
        <v>0</v>
      </c>
      <c r="R7" s="73">
        <v>0</v>
      </c>
      <c r="S7" s="73">
        <v>2</v>
      </c>
      <c r="T7" s="73">
        <v>0</v>
      </c>
      <c r="U7" s="73">
        <v>0</v>
      </c>
      <c r="V7" s="73">
        <v>1</v>
      </c>
      <c r="W7" s="73">
        <v>1</v>
      </c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77" customFormat="1" ht="21" customHeight="1">
      <c r="A8" s="73" t="s">
        <v>11</v>
      </c>
      <c r="B8" s="72" t="s">
        <v>449</v>
      </c>
      <c r="C8" s="73">
        <f>SUM(N8:W8)</f>
        <v>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7" customFormat="1" ht="21" customHeight="1">
      <c r="A9" s="73" t="s">
        <v>450</v>
      </c>
      <c r="B9" s="72" t="s">
        <v>12</v>
      </c>
      <c r="C9" s="73">
        <f>SUM(N9:W9)</f>
        <v>20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>
        <v>3</v>
      </c>
      <c r="O9" s="73">
        <v>3</v>
      </c>
      <c r="P9" s="73">
        <v>2</v>
      </c>
      <c r="Q9" s="73">
        <v>2</v>
      </c>
      <c r="R9" s="73">
        <v>2</v>
      </c>
      <c r="S9" s="73">
        <v>2</v>
      </c>
      <c r="T9" s="73">
        <v>2</v>
      </c>
      <c r="U9" s="73">
        <v>1</v>
      </c>
      <c r="V9" s="73">
        <v>2</v>
      </c>
      <c r="W9" s="73">
        <v>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77" customFormat="1">
      <c r="A10" s="75"/>
      <c r="B10" s="76" t="s">
        <v>13</v>
      </c>
      <c r="C10" s="75"/>
      <c r="D10" s="272"/>
      <c r="E10" s="273"/>
      <c r="F10" s="273"/>
      <c r="G10" s="273"/>
      <c r="H10" s="274"/>
      <c r="I10" s="272"/>
      <c r="J10" s="273"/>
      <c r="K10" s="273"/>
      <c r="L10" s="274"/>
      <c r="M10" s="273"/>
      <c r="N10" s="273"/>
      <c r="O10" s="274"/>
      <c r="P10" s="272"/>
      <c r="Q10" s="273"/>
      <c r="R10" s="273"/>
      <c r="S10" s="274"/>
      <c r="T10" s="272"/>
      <c r="U10" s="273"/>
      <c r="V10" s="273"/>
      <c r="W10" s="27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77" customFormat="1" ht="36.75" customHeight="1">
      <c r="A11" s="66" t="s">
        <v>14</v>
      </c>
      <c r="B11" s="144" t="s">
        <v>245</v>
      </c>
      <c r="C11" s="154" t="s">
        <v>412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77" customFormat="1" ht="86.25">
      <c r="A12" s="71" t="s">
        <v>15</v>
      </c>
      <c r="B12" s="155" t="s">
        <v>244</v>
      </c>
      <c r="C12" s="71" t="s">
        <v>412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77" customFormat="1" ht="51" customHeight="1">
      <c r="A13" s="71" t="s">
        <v>16</v>
      </c>
      <c r="B13" s="155" t="s">
        <v>246</v>
      </c>
      <c r="C13" s="71" t="s">
        <v>557</v>
      </c>
      <c r="D13" s="73"/>
      <c r="E13" s="74" t="s">
        <v>254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77" customFormat="1" ht="58.5" customHeight="1">
      <c r="A14" s="71" t="s">
        <v>17</v>
      </c>
      <c r="B14" s="156" t="s">
        <v>243</v>
      </c>
      <c r="C14" s="71" t="s">
        <v>412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77" customFormat="1">
      <c r="A15" s="75"/>
      <c r="B15" s="76" t="s">
        <v>18</v>
      </c>
      <c r="C15" s="75"/>
      <c r="D15" s="272"/>
      <c r="E15" s="273"/>
      <c r="F15" s="273"/>
      <c r="G15" s="273"/>
      <c r="H15" s="274"/>
      <c r="I15" s="272"/>
      <c r="J15" s="273"/>
      <c r="K15" s="273"/>
      <c r="L15" s="274"/>
      <c r="M15" s="273"/>
      <c r="N15" s="273"/>
      <c r="O15" s="274"/>
      <c r="P15" s="272"/>
      <c r="Q15" s="273"/>
      <c r="R15" s="273"/>
      <c r="S15" s="274"/>
      <c r="T15" s="272"/>
      <c r="U15" s="273"/>
      <c r="V15" s="273"/>
      <c r="W15" s="274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77" customFormat="1" ht="23.25" customHeight="1">
      <c r="A16" s="66" t="s">
        <v>19</v>
      </c>
      <c r="B16" s="144" t="s">
        <v>532</v>
      </c>
      <c r="C16" s="157">
        <f>C17*100/C18</f>
        <v>4.7115142353237589</v>
      </c>
      <c r="D16" s="157">
        <f t="shared" ref="D16:M16" si="0">D17*100/D18</f>
        <v>3.757828810020877</v>
      </c>
      <c r="E16" s="157">
        <f t="shared" si="0"/>
        <v>8.3769633507853403</v>
      </c>
      <c r="F16" s="157">
        <f t="shared" si="0"/>
        <v>5.5</v>
      </c>
      <c r="G16" s="157">
        <f t="shared" si="0"/>
        <v>0.53285968028419184</v>
      </c>
      <c r="H16" s="157">
        <f t="shared" si="0"/>
        <v>8.4415584415584419</v>
      </c>
      <c r="I16" s="157">
        <f t="shared" si="0"/>
        <v>6.2670299727520433</v>
      </c>
      <c r="J16" s="157">
        <f t="shared" si="0"/>
        <v>2.5559105431309903</v>
      </c>
      <c r="K16" s="157">
        <f t="shared" si="0"/>
        <v>5.8430717863105173</v>
      </c>
      <c r="L16" s="157">
        <f t="shared" si="0"/>
        <v>3.9080459770114944</v>
      </c>
      <c r="M16" s="157">
        <f t="shared" si="0"/>
        <v>6.6445182724252492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21" customHeight="1">
      <c r="A17" s="158" t="s">
        <v>20</v>
      </c>
      <c r="B17" s="72" t="s">
        <v>21</v>
      </c>
      <c r="C17" s="73">
        <f>SUM(D17:M17)</f>
        <v>187</v>
      </c>
      <c r="D17" s="147">
        <v>18</v>
      </c>
      <c r="E17" s="147">
        <v>16</v>
      </c>
      <c r="F17" s="73">
        <v>11</v>
      </c>
      <c r="G17" s="73">
        <v>3</v>
      </c>
      <c r="H17" s="73">
        <v>13</v>
      </c>
      <c r="I17" s="73">
        <v>46</v>
      </c>
      <c r="J17" s="73">
        <v>8</v>
      </c>
      <c r="K17" s="73">
        <v>35</v>
      </c>
      <c r="L17" s="73">
        <v>17</v>
      </c>
      <c r="M17" s="73">
        <v>20</v>
      </c>
      <c r="N17" s="73"/>
      <c r="O17" s="69" t="s">
        <v>621</v>
      </c>
      <c r="P17" s="73"/>
      <c r="Q17" s="73"/>
      <c r="R17" s="73"/>
      <c r="S17" s="73"/>
      <c r="T17" s="73"/>
      <c r="U17" s="73"/>
      <c r="V17" s="73"/>
      <c r="W17" s="73"/>
    </row>
    <row r="18" spans="1:256" ht="25.5" customHeight="1">
      <c r="A18" s="158" t="s">
        <v>22</v>
      </c>
      <c r="B18" s="72" t="s">
        <v>23</v>
      </c>
      <c r="C18" s="73">
        <f>SUM(D18:M18)</f>
        <v>3969</v>
      </c>
      <c r="D18" s="147">
        <v>479</v>
      </c>
      <c r="E18" s="174">
        <v>191</v>
      </c>
      <c r="F18" s="73">
        <v>200</v>
      </c>
      <c r="G18" s="73">
        <v>563</v>
      </c>
      <c r="H18" s="174">
        <v>154</v>
      </c>
      <c r="I18" s="73">
        <v>734</v>
      </c>
      <c r="J18" s="73">
        <v>313</v>
      </c>
      <c r="K18" s="73">
        <v>599</v>
      </c>
      <c r="L18" s="73">
        <v>435</v>
      </c>
      <c r="M18" s="73">
        <v>301</v>
      </c>
      <c r="N18" s="124"/>
      <c r="O18" s="124"/>
      <c r="P18" s="73"/>
      <c r="Q18" s="73"/>
      <c r="R18" s="124"/>
      <c r="S18" s="124"/>
      <c r="T18" s="73"/>
      <c r="U18" s="73"/>
      <c r="V18" s="124"/>
      <c r="W18" s="124"/>
    </row>
    <row r="19" spans="1:256" s="77" customFormat="1" ht="21" customHeight="1">
      <c r="A19" s="75"/>
      <c r="B19" s="76" t="s">
        <v>24</v>
      </c>
      <c r="C19" s="75"/>
      <c r="D19" s="272"/>
      <c r="E19" s="273"/>
      <c r="F19" s="273"/>
      <c r="G19" s="273"/>
      <c r="H19" s="274"/>
      <c r="I19" s="272"/>
      <c r="J19" s="273"/>
      <c r="K19" s="273"/>
      <c r="L19" s="274"/>
      <c r="M19" s="273"/>
      <c r="N19" s="273"/>
      <c r="O19" s="274"/>
      <c r="P19" s="272"/>
      <c r="Q19" s="273"/>
      <c r="R19" s="273"/>
      <c r="S19" s="274"/>
      <c r="T19" s="272"/>
      <c r="U19" s="273"/>
      <c r="V19" s="273"/>
      <c r="W19" s="274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77" customFormat="1" ht="21" customHeight="1">
      <c r="A20" s="159" t="s">
        <v>25</v>
      </c>
      <c r="B20" s="67" t="s">
        <v>26</v>
      </c>
      <c r="C20" s="157">
        <f>C21*100/C22</f>
        <v>37.5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21" customHeight="1">
      <c r="A21" s="158" t="s">
        <v>27</v>
      </c>
      <c r="B21" s="72" t="s">
        <v>28</v>
      </c>
      <c r="C21" s="73">
        <v>6</v>
      </c>
      <c r="D21" s="74" t="s">
        <v>575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  <c r="W21" s="73"/>
    </row>
    <row r="22" spans="1:256" ht="21" customHeight="1">
      <c r="A22" s="158" t="s">
        <v>29</v>
      </c>
      <c r="B22" s="72" t="s">
        <v>30</v>
      </c>
      <c r="C22" s="73">
        <v>16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56" s="77" customFormat="1">
      <c r="A23" s="160"/>
      <c r="B23" s="76" t="s">
        <v>31</v>
      </c>
      <c r="C23" s="75"/>
      <c r="D23" s="272"/>
      <c r="E23" s="273"/>
      <c r="F23" s="273"/>
      <c r="G23" s="273"/>
      <c r="H23" s="274"/>
      <c r="I23" s="272"/>
      <c r="J23" s="273"/>
      <c r="K23" s="273"/>
      <c r="L23" s="274"/>
      <c r="M23" s="273"/>
      <c r="N23" s="273"/>
      <c r="O23" s="274"/>
      <c r="P23" s="272"/>
      <c r="Q23" s="273"/>
      <c r="R23" s="273"/>
      <c r="S23" s="274"/>
      <c r="T23" s="272"/>
      <c r="U23" s="273"/>
      <c r="V23" s="273"/>
      <c r="W23" s="274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77" customFormat="1" ht="22.5" customHeight="1">
      <c r="A24" s="68" t="s">
        <v>32</v>
      </c>
      <c r="B24" s="67" t="s">
        <v>33</v>
      </c>
      <c r="C24" s="157">
        <f>C25*100/C26</f>
        <v>9.0909090909090917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22.5" customHeight="1">
      <c r="A25" s="158" t="s">
        <v>34</v>
      </c>
      <c r="B25" s="72" t="s">
        <v>35</v>
      </c>
      <c r="C25" s="73">
        <v>1</v>
      </c>
      <c r="D25" s="74" t="s">
        <v>576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3"/>
      <c r="Q25" s="73"/>
      <c r="R25" s="73"/>
      <c r="S25" s="73"/>
      <c r="T25" s="73"/>
      <c r="U25" s="73"/>
      <c r="V25" s="73"/>
      <c r="W25" s="73"/>
    </row>
    <row r="26" spans="1:256" ht="22.5" customHeight="1">
      <c r="A26" s="158" t="s">
        <v>36</v>
      </c>
      <c r="B26" s="72" t="s">
        <v>37</v>
      </c>
      <c r="C26" s="73">
        <v>11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56" s="77" customFormat="1">
      <c r="A27" s="75"/>
      <c r="B27" s="76" t="s">
        <v>38</v>
      </c>
      <c r="C27" s="75"/>
      <c r="D27" s="272"/>
      <c r="E27" s="273"/>
      <c r="F27" s="273"/>
      <c r="G27" s="273"/>
      <c r="H27" s="274"/>
      <c r="I27" s="272"/>
      <c r="J27" s="273"/>
      <c r="K27" s="273"/>
      <c r="L27" s="274"/>
      <c r="M27" s="273"/>
      <c r="N27" s="273"/>
      <c r="O27" s="274"/>
      <c r="P27" s="272"/>
      <c r="Q27" s="273"/>
      <c r="R27" s="273"/>
      <c r="S27" s="274"/>
      <c r="T27" s="272"/>
      <c r="U27" s="273"/>
      <c r="V27" s="273"/>
      <c r="W27" s="274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77" customFormat="1" ht="20.25" customHeight="1">
      <c r="A28" s="68" t="s">
        <v>39</v>
      </c>
      <c r="B28" s="67" t="s">
        <v>40</v>
      </c>
      <c r="C28" s="157">
        <f>C29*100/C30</f>
        <v>25.641025641025642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ht="20.25" customHeight="1">
      <c r="A29" s="158" t="s">
        <v>41</v>
      </c>
      <c r="B29" s="72" t="s">
        <v>42</v>
      </c>
      <c r="C29" s="73">
        <v>10</v>
      </c>
      <c r="D29" s="74" t="s">
        <v>575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3"/>
      <c r="Q29" s="73"/>
      <c r="R29" s="73"/>
      <c r="S29" s="73"/>
      <c r="T29" s="73"/>
      <c r="U29" s="73"/>
      <c r="V29" s="73"/>
      <c r="W29" s="73"/>
    </row>
    <row r="30" spans="1:256" ht="20.25" customHeight="1">
      <c r="A30" s="158" t="s">
        <v>43</v>
      </c>
      <c r="B30" s="72" t="s">
        <v>44</v>
      </c>
      <c r="C30" s="73">
        <v>39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56" s="77" customFormat="1">
      <c r="A31" s="75"/>
      <c r="B31" s="76" t="s">
        <v>45</v>
      </c>
      <c r="C31" s="75"/>
      <c r="D31" s="272"/>
      <c r="E31" s="273"/>
      <c r="F31" s="273"/>
      <c r="G31" s="273"/>
      <c r="H31" s="274"/>
      <c r="I31" s="272"/>
      <c r="J31" s="273"/>
      <c r="K31" s="273"/>
      <c r="L31" s="274"/>
      <c r="M31" s="273"/>
      <c r="N31" s="273"/>
      <c r="O31" s="274"/>
      <c r="P31" s="272"/>
      <c r="Q31" s="273"/>
      <c r="R31" s="273"/>
      <c r="S31" s="274"/>
      <c r="T31" s="272"/>
      <c r="U31" s="273"/>
      <c r="V31" s="273"/>
      <c r="W31" s="274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s="70" customFormat="1" ht="33.75" customHeight="1">
      <c r="A32" s="66" t="s">
        <v>46</v>
      </c>
      <c r="B32" s="144" t="s">
        <v>47</v>
      </c>
      <c r="C32" s="68"/>
      <c r="D32" s="16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</row>
    <row r="33" spans="1:139" s="166" customFormat="1" ht="21.75" customHeight="1">
      <c r="A33" s="162" t="s">
        <v>264</v>
      </c>
      <c r="B33" s="163" t="s">
        <v>267</v>
      </c>
      <c r="C33" s="164">
        <f>C34*100/C35</f>
        <v>90.013586956521735</v>
      </c>
      <c r="D33" s="164">
        <f t="shared" ref="D33:M33" si="1">D34*100/D35</f>
        <v>88.087327954437583</v>
      </c>
      <c r="E33" s="164">
        <f t="shared" si="1"/>
        <v>93.777009507346591</v>
      </c>
      <c r="F33" s="164">
        <f t="shared" si="1"/>
        <v>91.952309985096875</v>
      </c>
      <c r="G33" s="164">
        <f t="shared" si="1"/>
        <v>90.625</v>
      </c>
      <c r="H33" s="164">
        <f t="shared" si="1"/>
        <v>88.626292466765136</v>
      </c>
      <c r="I33" s="164">
        <f t="shared" si="1"/>
        <v>88.304093567251456</v>
      </c>
      <c r="J33" s="164">
        <f t="shared" si="1"/>
        <v>90.944881889763778</v>
      </c>
      <c r="K33" s="164">
        <f t="shared" si="1"/>
        <v>87.431693989071036</v>
      </c>
      <c r="L33" s="164">
        <f t="shared" si="1"/>
        <v>89.743589743589737</v>
      </c>
      <c r="M33" s="164">
        <f t="shared" si="1"/>
        <v>87.850467289719631</v>
      </c>
      <c r="N33" s="196" t="s">
        <v>571</v>
      </c>
      <c r="O33" s="165"/>
      <c r="P33" s="165"/>
      <c r="Q33" s="165"/>
      <c r="R33" s="165"/>
      <c r="S33" s="165"/>
      <c r="T33" s="165"/>
      <c r="U33" s="165"/>
      <c r="V33" s="165"/>
      <c r="W33" s="165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</row>
    <row r="34" spans="1:139" ht="19.5" customHeight="1">
      <c r="A34" s="123" t="s">
        <v>306</v>
      </c>
      <c r="B34" s="155" t="s">
        <v>457</v>
      </c>
      <c r="C34" s="124">
        <f>SUM(D34:M34)</f>
        <v>5300</v>
      </c>
      <c r="D34" s="125">
        <v>1856</v>
      </c>
      <c r="E34" s="124">
        <v>1085</v>
      </c>
      <c r="F34" s="124">
        <v>617</v>
      </c>
      <c r="G34" s="124">
        <v>261</v>
      </c>
      <c r="H34" s="124">
        <v>600</v>
      </c>
      <c r="I34" s="124">
        <v>151</v>
      </c>
      <c r="J34" s="124">
        <v>231</v>
      </c>
      <c r="K34" s="124">
        <v>160</v>
      </c>
      <c r="L34" s="124">
        <v>245</v>
      </c>
      <c r="M34" s="124">
        <v>94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139" ht="19.5" customHeight="1">
      <c r="A35" s="123" t="s">
        <v>307</v>
      </c>
      <c r="B35" s="155" t="s">
        <v>458</v>
      </c>
      <c r="C35" s="124">
        <f>SUM(D35:M35)</f>
        <v>5888</v>
      </c>
      <c r="D35" s="125">
        <v>2107</v>
      </c>
      <c r="E35" s="124">
        <v>1157</v>
      </c>
      <c r="F35" s="124">
        <v>671</v>
      </c>
      <c r="G35" s="124">
        <v>288</v>
      </c>
      <c r="H35" s="124">
        <v>677</v>
      </c>
      <c r="I35" s="124">
        <v>171</v>
      </c>
      <c r="J35" s="124">
        <v>254</v>
      </c>
      <c r="K35" s="124">
        <v>183</v>
      </c>
      <c r="L35" s="124">
        <v>273</v>
      </c>
      <c r="M35" s="124">
        <v>107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139" s="166" customFormat="1" ht="35.25" customHeight="1">
      <c r="A36" s="162" t="s">
        <v>266</v>
      </c>
      <c r="B36" s="163" t="s">
        <v>585</v>
      </c>
      <c r="C36" s="164">
        <f>C37*100/C38</f>
        <v>100</v>
      </c>
      <c r="D36" s="164">
        <f t="shared" ref="D36:M36" si="2">D37*100/D38</f>
        <v>100</v>
      </c>
      <c r="E36" s="164">
        <f t="shared" si="2"/>
        <v>100</v>
      </c>
      <c r="F36" s="164">
        <f t="shared" si="2"/>
        <v>100</v>
      </c>
      <c r="G36" s="164">
        <f t="shared" si="2"/>
        <v>100</v>
      </c>
      <c r="H36" s="164">
        <f t="shared" si="2"/>
        <v>100</v>
      </c>
      <c r="I36" s="164" t="e">
        <f t="shared" si="2"/>
        <v>#DIV/0!</v>
      </c>
      <c r="J36" s="164">
        <f t="shared" si="2"/>
        <v>100</v>
      </c>
      <c r="K36" s="164">
        <f t="shared" si="2"/>
        <v>100</v>
      </c>
      <c r="L36" s="164">
        <f t="shared" si="2"/>
        <v>100</v>
      </c>
      <c r="M36" s="164">
        <f t="shared" si="2"/>
        <v>100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</row>
    <row r="37" spans="1:139" ht="34.5">
      <c r="A37" s="123" t="s">
        <v>308</v>
      </c>
      <c r="B37" s="155" t="s">
        <v>586</v>
      </c>
      <c r="C37" s="124">
        <f>SUM(D37:M37)</f>
        <v>67</v>
      </c>
      <c r="D37" s="125">
        <v>26</v>
      </c>
      <c r="E37" s="125">
        <v>7</v>
      </c>
      <c r="F37" s="125">
        <v>20</v>
      </c>
      <c r="G37" s="125">
        <v>2</v>
      </c>
      <c r="H37" s="125">
        <v>6</v>
      </c>
      <c r="I37" s="125">
        <v>0</v>
      </c>
      <c r="J37" s="125">
        <v>1</v>
      </c>
      <c r="K37" s="125">
        <v>1</v>
      </c>
      <c r="L37" s="125">
        <v>2</v>
      </c>
      <c r="M37" s="125">
        <v>2</v>
      </c>
      <c r="N37" s="126" t="s">
        <v>535</v>
      </c>
      <c r="O37" s="73"/>
      <c r="P37" s="73"/>
      <c r="Q37" s="73"/>
      <c r="R37" s="73"/>
      <c r="S37" s="73"/>
      <c r="T37" s="73"/>
      <c r="U37" s="73"/>
      <c r="V37" s="73"/>
      <c r="W37" s="73"/>
    </row>
    <row r="38" spans="1:139" ht="19.5" customHeight="1">
      <c r="A38" s="123" t="s">
        <v>309</v>
      </c>
      <c r="B38" s="171" t="s">
        <v>587</v>
      </c>
      <c r="C38" s="168">
        <f>SUM(D38:M38)</f>
        <v>67</v>
      </c>
      <c r="D38" s="169">
        <v>26</v>
      </c>
      <c r="E38" s="169">
        <v>7</v>
      </c>
      <c r="F38" s="169">
        <v>20</v>
      </c>
      <c r="G38" s="169">
        <v>2</v>
      </c>
      <c r="H38" s="169">
        <v>6</v>
      </c>
      <c r="I38" s="169">
        <v>0</v>
      </c>
      <c r="J38" s="169">
        <v>1</v>
      </c>
      <c r="K38" s="169">
        <v>1</v>
      </c>
      <c r="L38" s="169">
        <v>2</v>
      </c>
      <c r="M38" s="169">
        <v>2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139" s="166" customFormat="1" ht="23.25" customHeight="1">
      <c r="A39" s="162" t="s">
        <v>268</v>
      </c>
      <c r="B39" s="163" t="s">
        <v>588</v>
      </c>
      <c r="C39" s="164">
        <f>C40*100/C41</f>
        <v>3.0303030303030303</v>
      </c>
      <c r="D39" s="164">
        <v>0</v>
      </c>
      <c r="E39" s="164">
        <f t="shared" ref="E39:L39" si="3">E40*100/E41</f>
        <v>7.6923076923076925</v>
      </c>
      <c r="F39" s="164">
        <f t="shared" si="3"/>
        <v>0</v>
      </c>
      <c r="G39" s="164">
        <f t="shared" si="3"/>
        <v>0</v>
      </c>
      <c r="H39" s="164">
        <f t="shared" si="3"/>
        <v>0</v>
      </c>
      <c r="I39" s="164">
        <f t="shared" si="3"/>
        <v>0</v>
      </c>
      <c r="J39" s="164">
        <f t="shared" si="3"/>
        <v>0</v>
      </c>
      <c r="K39" s="164">
        <f t="shared" si="3"/>
        <v>0</v>
      </c>
      <c r="L39" s="164">
        <f t="shared" si="3"/>
        <v>0</v>
      </c>
      <c r="M39" s="164">
        <v>0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</row>
    <row r="40" spans="1:139" ht="21" customHeight="1">
      <c r="A40" s="123" t="s">
        <v>312</v>
      </c>
      <c r="B40" s="155" t="s">
        <v>589</v>
      </c>
      <c r="C40" s="124">
        <v>1</v>
      </c>
      <c r="D40" s="125">
        <v>0</v>
      </c>
      <c r="E40" s="124">
        <v>1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6" t="s">
        <v>535</v>
      </c>
      <c r="O40" s="73"/>
      <c r="P40" s="73"/>
      <c r="Q40" s="73"/>
      <c r="R40" s="73"/>
      <c r="S40" s="73"/>
      <c r="T40" s="73"/>
      <c r="U40" s="73"/>
      <c r="V40" s="73"/>
      <c r="W40" s="73"/>
    </row>
    <row r="41" spans="1:139" ht="34.5">
      <c r="A41" s="123" t="s">
        <v>313</v>
      </c>
      <c r="B41" s="155" t="s">
        <v>590</v>
      </c>
      <c r="C41" s="124">
        <v>33</v>
      </c>
      <c r="D41" s="125">
        <v>0</v>
      </c>
      <c r="E41" s="124">
        <v>13</v>
      </c>
      <c r="F41" s="124">
        <v>2</v>
      </c>
      <c r="G41" s="124">
        <v>2</v>
      </c>
      <c r="H41" s="124">
        <v>3</v>
      </c>
      <c r="I41" s="124">
        <v>6</v>
      </c>
      <c r="J41" s="124">
        <v>1</v>
      </c>
      <c r="K41" s="124">
        <v>3</v>
      </c>
      <c r="L41" s="124">
        <v>3</v>
      </c>
      <c r="M41" s="124">
        <v>0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139" s="166" customFormat="1" ht="34.5">
      <c r="A42" s="162" t="s">
        <v>270</v>
      </c>
      <c r="B42" s="163" t="s">
        <v>591</v>
      </c>
      <c r="C42" s="164">
        <f>C43*100/C44</f>
        <v>23.471074380165291</v>
      </c>
      <c r="D42" s="164">
        <f t="shared" ref="D42:M42" si="4">D43*100/D44</f>
        <v>21.78060413354531</v>
      </c>
      <c r="E42" s="164">
        <f t="shared" si="4"/>
        <v>27.053140096618357</v>
      </c>
      <c r="F42" s="164">
        <f t="shared" si="4"/>
        <v>20.253164556962027</v>
      </c>
      <c r="G42" s="164">
        <f t="shared" si="4"/>
        <v>33.333333333333336</v>
      </c>
      <c r="H42" s="164">
        <f t="shared" si="4"/>
        <v>19.577735124760078</v>
      </c>
      <c r="I42" s="164">
        <f t="shared" si="4"/>
        <v>26.893939393939394</v>
      </c>
      <c r="J42" s="164">
        <f t="shared" si="4"/>
        <v>23.611111111111111</v>
      </c>
      <c r="K42" s="164">
        <f t="shared" si="4"/>
        <v>21.653543307086615</v>
      </c>
      <c r="L42" s="232">
        <f t="shared" si="4"/>
        <v>9.787234042553191</v>
      </c>
      <c r="M42" s="164">
        <f t="shared" si="4"/>
        <v>36.799999999999997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</row>
    <row r="43" spans="1:139" ht="18" customHeight="1">
      <c r="A43" s="123" t="s">
        <v>310</v>
      </c>
      <c r="B43" s="155" t="s">
        <v>592</v>
      </c>
      <c r="C43" s="124">
        <f>SUM(D43:M43)</f>
        <v>1136</v>
      </c>
      <c r="D43" s="125">
        <v>274</v>
      </c>
      <c r="E43" s="125">
        <v>224</v>
      </c>
      <c r="F43" s="125">
        <v>128</v>
      </c>
      <c r="G43" s="125">
        <v>145</v>
      </c>
      <c r="H43" s="125">
        <v>102</v>
      </c>
      <c r="I43" s="125">
        <v>71</v>
      </c>
      <c r="J43" s="125">
        <v>68</v>
      </c>
      <c r="K43" s="125">
        <v>55</v>
      </c>
      <c r="L43" s="125">
        <v>23</v>
      </c>
      <c r="M43" s="125">
        <v>46</v>
      </c>
      <c r="N43" s="126" t="s">
        <v>535</v>
      </c>
      <c r="O43" s="73"/>
      <c r="P43" s="73"/>
      <c r="Q43" s="73"/>
      <c r="R43" s="73"/>
      <c r="S43" s="73"/>
      <c r="T43" s="73"/>
      <c r="U43" s="73"/>
      <c r="V43" s="73"/>
      <c r="W43" s="73"/>
    </row>
    <row r="44" spans="1:139" ht="34.5">
      <c r="A44" s="123" t="s">
        <v>311</v>
      </c>
      <c r="B44" s="155" t="s">
        <v>593</v>
      </c>
      <c r="C44" s="124">
        <f>SUM(D44:M44)</f>
        <v>4840</v>
      </c>
      <c r="D44" s="125">
        <v>1258</v>
      </c>
      <c r="E44" s="125">
        <v>828</v>
      </c>
      <c r="F44" s="125">
        <v>632</v>
      </c>
      <c r="G44" s="125">
        <v>435</v>
      </c>
      <c r="H44" s="125">
        <v>521</v>
      </c>
      <c r="I44" s="125">
        <v>264</v>
      </c>
      <c r="J44" s="125">
        <v>288</v>
      </c>
      <c r="K44" s="125">
        <v>254</v>
      </c>
      <c r="L44" s="125">
        <v>235</v>
      </c>
      <c r="M44" s="125">
        <v>125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139" s="213" customFormat="1" ht="16.5" customHeight="1">
      <c r="A45" s="172" t="s">
        <v>611</v>
      </c>
      <c r="B45" s="215" t="s">
        <v>594</v>
      </c>
      <c r="C45" s="164">
        <f>C46*100/C47</f>
        <v>20.295821896919794</v>
      </c>
      <c r="D45" s="164">
        <f t="shared" ref="D45:M45" si="5">D46*100/D47</f>
        <v>17.086715079026057</v>
      </c>
      <c r="E45" s="164">
        <f t="shared" si="5"/>
        <v>19.455252918287936</v>
      </c>
      <c r="F45" s="164">
        <f t="shared" si="5"/>
        <v>21.628838451268358</v>
      </c>
      <c r="G45" s="164">
        <f t="shared" si="5"/>
        <v>24.0625</v>
      </c>
      <c r="H45" s="164">
        <f t="shared" si="5"/>
        <v>21.287779237844941</v>
      </c>
      <c r="I45" s="164">
        <f t="shared" si="5"/>
        <v>27.748691099476439</v>
      </c>
      <c r="J45" s="164">
        <f t="shared" si="5"/>
        <v>22.535211267605632</v>
      </c>
      <c r="K45" s="164">
        <f t="shared" si="5"/>
        <v>28.846153846153847</v>
      </c>
      <c r="L45" s="164">
        <f t="shared" si="5"/>
        <v>23.076923076923077</v>
      </c>
      <c r="M45" s="164">
        <f t="shared" si="5"/>
        <v>28.971962616822431</v>
      </c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</row>
    <row r="46" spans="1:139" s="212" customFormat="1" ht="17.25" customHeight="1">
      <c r="A46" s="171" t="s">
        <v>318</v>
      </c>
      <c r="B46" s="216" t="s">
        <v>595</v>
      </c>
      <c r="C46" s="124">
        <f>SUM(D46:M46)</f>
        <v>1331</v>
      </c>
      <c r="D46" s="124">
        <v>400</v>
      </c>
      <c r="E46" s="124">
        <v>250</v>
      </c>
      <c r="F46" s="124">
        <v>162</v>
      </c>
      <c r="G46" s="124">
        <v>77</v>
      </c>
      <c r="H46" s="124">
        <v>162</v>
      </c>
      <c r="I46" s="124">
        <v>53</v>
      </c>
      <c r="J46" s="124">
        <v>64</v>
      </c>
      <c r="K46" s="124">
        <v>60</v>
      </c>
      <c r="L46" s="124">
        <v>72</v>
      </c>
      <c r="M46" s="124">
        <v>31</v>
      </c>
      <c r="N46" s="126" t="s">
        <v>614</v>
      </c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139" s="212" customFormat="1" ht="17.25" customHeight="1">
      <c r="A47" s="171" t="s">
        <v>319</v>
      </c>
      <c r="B47" s="217" t="s">
        <v>596</v>
      </c>
      <c r="C47" s="124">
        <f>SUM(D47:M47)</f>
        <v>6558</v>
      </c>
      <c r="D47" s="125">
        <v>2341</v>
      </c>
      <c r="E47" s="124">
        <v>1285</v>
      </c>
      <c r="F47" s="124">
        <v>749</v>
      </c>
      <c r="G47" s="124">
        <v>320</v>
      </c>
      <c r="H47" s="124">
        <v>761</v>
      </c>
      <c r="I47" s="124">
        <v>191</v>
      </c>
      <c r="J47" s="124">
        <v>284</v>
      </c>
      <c r="K47" s="124">
        <v>208</v>
      </c>
      <c r="L47" s="124">
        <v>312</v>
      </c>
      <c r="M47" s="124">
        <v>107</v>
      </c>
      <c r="N47" s="214"/>
      <c r="O47" s="214"/>
      <c r="P47" s="214"/>
      <c r="Q47" s="214"/>
      <c r="R47" s="214"/>
      <c r="S47" s="214"/>
      <c r="T47" s="214"/>
      <c r="U47" s="214"/>
      <c r="V47" s="214"/>
      <c r="W47" s="214"/>
    </row>
    <row r="48" spans="1:139" s="166" customFormat="1" ht="33" customHeight="1">
      <c r="A48" s="162" t="s">
        <v>273</v>
      </c>
      <c r="B48" s="167" t="s">
        <v>278</v>
      </c>
      <c r="C48" s="164">
        <f>C49*100/C50</f>
        <v>84.492547906316531</v>
      </c>
      <c r="D48" s="164">
        <f t="shared" ref="D48:M48" si="6">D49*100/D50</f>
        <v>57.995226730310264</v>
      </c>
      <c r="E48" s="164">
        <f t="shared" si="6"/>
        <v>100</v>
      </c>
      <c r="F48" s="164">
        <f t="shared" si="6"/>
        <v>79.845956354300384</v>
      </c>
      <c r="G48" s="164">
        <f t="shared" si="6"/>
        <v>93.563218390804593</v>
      </c>
      <c r="H48" s="164">
        <f t="shared" si="6"/>
        <v>100</v>
      </c>
      <c r="I48" s="164">
        <f t="shared" si="6"/>
        <v>102.30263157894737</v>
      </c>
      <c r="J48" s="164">
        <f t="shared" si="6"/>
        <v>67.236467236467234</v>
      </c>
      <c r="K48" s="164">
        <f t="shared" si="6"/>
        <v>90.747330960854086</v>
      </c>
      <c r="L48" s="164">
        <f t="shared" si="6"/>
        <v>90.109890109890117</v>
      </c>
      <c r="M48" s="164">
        <f t="shared" si="6"/>
        <v>100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</row>
    <row r="49" spans="1:139" ht="34.5">
      <c r="A49" s="123" t="s">
        <v>320</v>
      </c>
      <c r="B49" s="155" t="s">
        <v>478</v>
      </c>
      <c r="C49" s="168">
        <f>SUM(D49:M49)</f>
        <v>4762</v>
      </c>
      <c r="D49" s="169">
        <v>729</v>
      </c>
      <c r="E49" s="168">
        <v>908</v>
      </c>
      <c r="F49" s="168">
        <v>622</v>
      </c>
      <c r="G49" s="168">
        <v>407</v>
      </c>
      <c r="H49" s="168">
        <v>813</v>
      </c>
      <c r="I49" s="168">
        <v>311</v>
      </c>
      <c r="J49" s="168">
        <v>236</v>
      </c>
      <c r="K49" s="168">
        <v>255</v>
      </c>
      <c r="L49" s="168">
        <v>246</v>
      </c>
      <c r="M49" s="168">
        <v>235</v>
      </c>
      <c r="N49" s="170" t="s">
        <v>528</v>
      </c>
      <c r="O49" s="125"/>
      <c r="P49" s="124"/>
      <c r="Q49" s="124"/>
      <c r="R49" s="124"/>
      <c r="S49" s="124"/>
      <c r="T49" s="124"/>
      <c r="U49" s="124"/>
      <c r="V49" s="124"/>
      <c r="W49" s="124"/>
    </row>
    <row r="50" spans="1:139" ht="17.25" customHeight="1">
      <c r="A50" s="123" t="s">
        <v>321</v>
      </c>
      <c r="B50" s="155" t="s">
        <v>479</v>
      </c>
      <c r="C50" s="124">
        <f>SUM(D50:M50)</f>
        <v>5636</v>
      </c>
      <c r="D50" s="125">
        <v>1257</v>
      </c>
      <c r="E50" s="124">
        <v>908</v>
      </c>
      <c r="F50" s="124">
        <v>779</v>
      </c>
      <c r="G50" s="124">
        <v>435</v>
      </c>
      <c r="H50" s="124">
        <v>813</v>
      </c>
      <c r="I50" s="124">
        <v>304</v>
      </c>
      <c r="J50" s="124">
        <v>351</v>
      </c>
      <c r="K50" s="124">
        <v>281</v>
      </c>
      <c r="L50" s="124">
        <v>273</v>
      </c>
      <c r="M50" s="124">
        <v>235</v>
      </c>
      <c r="N50" s="124"/>
      <c r="O50" s="125"/>
      <c r="P50" s="124"/>
      <c r="Q50" s="124"/>
      <c r="R50" s="124"/>
      <c r="S50" s="124"/>
      <c r="T50" s="124"/>
      <c r="U50" s="124"/>
      <c r="V50" s="124"/>
      <c r="W50" s="124"/>
    </row>
    <row r="51" spans="1:139" s="166" customFormat="1">
      <c r="A51" s="162" t="s">
        <v>274</v>
      </c>
      <c r="B51" s="215" t="s">
        <v>597</v>
      </c>
      <c r="C51" s="164">
        <f>C52*100/C53</f>
        <v>33.598891582958089</v>
      </c>
      <c r="D51" s="164">
        <f t="shared" ref="D51:M51" si="7">D52*100/D53</f>
        <v>29.415422885572138</v>
      </c>
      <c r="E51" s="164">
        <f t="shared" si="7"/>
        <v>55.721393034825873</v>
      </c>
      <c r="F51" s="164">
        <f t="shared" si="7"/>
        <v>54.814814814814817</v>
      </c>
      <c r="G51" s="164">
        <f t="shared" si="7"/>
        <v>29.069767441860463</v>
      </c>
      <c r="H51" s="164">
        <f t="shared" si="7"/>
        <v>28.897338403041825</v>
      </c>
      <c r="I51" s="164">
        <f t="shared" si="7"/>
        <v>37.931034482758619</v>
      </c>
      <c r="J51" s="164">
        <f t="shared" si="7"/>
        <v>53.254437869822482</v>
      </c>
      <c r="K51" s="164">
        <f t="shared" si="7"/>
        <v>26.315789473684209</v>
      </c>
      <c r="L51" s="164">
        <f t="shared" si="7"/>
        <v>22.471910112359552</v>
      </c>
      <c r="M51" s="164">
        <f t="shared" si="7"/>
        <v>50</v>
      </c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</row>
    <row r="52" spans="1:139" ht="51.75">
      <c r="A52" s="123" t="s">
        <v>322</v>
      </c>
      <c r="B52" s="216" t="s">
        <v>598</v>
      </c>
      <c r="C52" s="124">
        <f>SUM(D52:M52)</f>
        <v>970</v>
      </c>
      <c r="D52" s="125">
        <v>473</v>
      </c>
      <c r="E52" s="124">
        <v>112</v>
      </c>
      <c r="F52" s="124">
        <v>74</v>
      </c>
      <c r="G52" s="124">
        <v>25</v>
      </c>
      <c r="H52" s="124">
        <v>152</v>
      </c>
      <c r="I52" s="209">
        <v>11</v>
      </c>
      <c r="J52" s="124">
        <v>90</v>
      </c>
      <c r="K52" s="124">
        <v>10</v>
      </c>
      <c r="L52" s="124">
        <v>20</v>
      </c>
      <c r="M52" s="124">
        <v>3</v>
      </c>
      <c r="N52" s="126" t="s">
        <v>535</v>
      </c>
      <c r="O52" s="125"/>
      <c r="P52" s="124"/>
      <c r="Q52" s="124"/>
      <c r="R52" s="124"/>
      <c r="S52" s="124"/>
      <c r="T52" s="124"/>
      <c r="U52" s="124"/>
      <c r="V52" s="124"/>
      <c r="W52" s="124"/>
    </row>
    <row r="53" spans="1:139" ht="34.5">
      <c r="A53" s="123" t="s">
        <v>323</v>
      </c>
      <c r="B53" s="216" t="s">
        <v>599</v>
      </c>
      <c r="C53" s="124">
        <f>SUM(D53:M53)</f>
        <v>2887</v>
      </c>
      <c r="D53" s="125">
        <v>1608</v>
      </c>
      <c r="E53" s="124">
        <v>201</v>
      </c>
      <c r="F53" s="124">
        <v>135</v>
      </c>
      <c r="G53" s="124">
        <v>86</v>
      </c>
      <c r="H53" s="124">
        <v>526</v>
      </c>
      <c r="I53" s="209">
        <v>29</v>
      </c>
      <c r="J53" s="124">
        <v>169</v>
      </c>
      <c r="K53" s="124">
        <v>38</v>
      </c>
      <c r="L53" s="124">
        <v>89</v>
      </c>
      <c r="M53" s="124">
        <v>6</v>
      </c>
      <c r="N53" s="124"/>
      <c r="O53" s="125"/>
      <c r="P53" s="124"/>
      <c r="Q53" s="124"/>
      <c r="R53" s="124"/>
      <c r="S53" s="124"/>
      <c r="T53" s="124"/>
      <c r="U53" s="124"/>
      <c r="V53" s="124"/>
      <c r="W53" s="124"/>
    </row>
    <row r="54" spans="1:139" s="166" customFormat="1" ht="32.25" customHeight="1">
      <c r="A54" s="162" t="s">
        <v>275</v>
      </c>
      <c r="B54" s="218" t="s">
        <v>600</v>
      </c>
      <c r="C54" s="164">
        <f>C55*100/C56</f>
        <v>100</v>
      </c>
      <c r="D54" s="164">
        <f t="shared" ref="D54:M54" si="8">D55*100/D56</f>
        <v>100</v>
      </c>
      <c r="E54" s="164">
        <f t="shared" si="8"/>
        <v>100</v>
      </c>
      <c r="F54" s="164">
        <f t="shared" si="8"/>
        <v>100</v>
      </c>
      <c r="G54" s="164">
        <f t="shared" si="8"/>
        <v>100</v>
      </c>
      <c r="H54" s="164">
        <f t="shared" si="8"/>
        <v>100</v>
      </c>
      <c r="I54" s="164">
        <f t="shared" si="8"/>
        <v>100</v>
      </c>
      <c r="J54" s="164">
        <f t="shared" si="8"/>
        <v>100</v>
      </c>
      <c r="K54" s="164">
        <f t="shared" si="8"/>
        <v>100</v>
      </c>
      <c r="L54" s="164">
        <f t="shared" si="8"/>
        <v>100</v>
      </c>
      <c r="M54" s="164">
        <f t="shared" si="8"/>
        <v>100</v>
      </c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</row>
    <row r="55" spans="1:139" ht="37.5" customHeight="1">
      <c r="A55" s="123" t="s">
        <v>324</v>
      </c>
      <c r="B55" s="216" t="s">
        <v>601</v>
      </c>
      <c r="C55" s="124">
        <f>SUM(D55:M55)</f>
        <v>6597</v>
      </c>
      <c r="D55" s="125">
        <v>2367</v>
      </c>
      <c r="E55" s="124">
        <v>1290</v>
      </c>
      <c r="F55" s="124">
        <v>753</v>
      </c>
      <c r="G55" s="124">
        <v>320</v>
      </c>
      <c r="H55" s="124">
        <v>763</v>
      </c>
      <c r="I55" s="209">
        <v>191</v>
      </c>
      <c r="J55" s="124">
        <v>285</v>
      </c>
      <c r="K55" s="124">
        <v>208</v>
      </c>
      <c r="L55" s="124">
        <v>313</v>
      </c>
      <c r="M55" s="124">
        <v>107</v>
      </c>
      <c r="N55" s="126" t="s">
        <v>535</v>
      </c>
      <c r="O55" s="125"/>
      <c r="P55" s="124"/>
      <c r="Q55" s="124"/>
      <c r="R55" s="124"/>
      <c r="S55" s="124"/>
      <c r="T55" s="124"/>
      <c r="U55" s="124"/>
      <c r="V55" s="124"/>
      <c r="W55" s="124"/>
    </row>
    <row r="56" spans="1:139" ht="34.5">
      <c r="A56" s="123" t="s">
        <v>325</v>
      </c>
      <c r="B56" s="216" t="s">
        <v>602</v>
      </c>
      <c r="C56" s="124">
        <f>SUM(D56:M56)</f>
        <v>6597</v>
      </c>
      <c r="D56" s="125">
        <v>2367</v>
      </c>
      <c r="E56" s="124">
        <v>1290</v>
      </c>
      <c r="F56" s="124">
        <v>753</v>
      </c>
      <c r="G56" s="124">
        <v>320</v>
      </c>
      <c r="H56" s="124">
        <v>763</v>
      </c>
      <c r="I56" s="209">
        <v>191</v>
      </c>
      <c r="J56" s="124">
        <v>285</v>
      </c>
      <c r="K56" s="124">
        <v>208</v>
      </c>
      <c r="L56" s="124">
        <v>313</v>
      </c>
      <c r="M56" s="124">
        <v>107</v>
      </c>
      <c r="N56" s="124"/>
      <c r="O56" s="125"/>
      <c r="P56" s="124"/>
      <c r="Q56" s="124"/>
      <c r="R56" s="124"/>
      <c r="S56" s="124"/>
      <c r="T56" s="124"/>
      <c r="U56" s="124"/>
      <c r="V56" s="124"/>
      <c r="W56" s="124"/>
    </row>
    <row r="57" spans="1:139" s="166" customFormat="1" ht="22.5" customHeight="1">
      <c r="A57" s="165" t="s">
        <v>276</v>
      </c>
      <c r="B57" s="215" t="s">
        <v>603</v>
      </c>
      <c r="C57" s="164">
        <f>C58*1000/C59</f>
        <v>16.897549094230477</v>
      </c>
      <c r="D57" s="164">
        <f t="shared" ref="D57:M57" si="9">D58*1000/D59</f>
        <v>14.048531289910601</v>
      </c>
      <c r="E57" s="164">
        <f t="shared" si="9"/>
        <v>10.852713178294573</v>
      </c>
      <c r="F57" s="164">
        <f t="shared" si="9"/>
        <v>33.288948069241009</v>
      </c>
      <c r="G57" s="164">
        <f t="shared" si="9"/>
        <v>25</v>
      </c>
      <c r="H57" s="164">
        <f t="shared" si="9"/>
        <v>19.762845849802371</v>
      </c>
      <c r="I57" s="164">
        <f t="shared" si="9"/>
        <v>15.706806282722512</v>
      </c>
      <c r="J57" s="164">
        <f t="shared" si="9"/>
        <v>14.134275618374557</v>
      </c>
      <c r="K57" s="164">
        <f t="shared" si="9"/>
        <v>43.269230769230766</v>
      </c>
      <c r="L57" s="164">
        <f t="shared" si="9"/>
        <v>0</v>
      </c>
      <c r="M57" s="164">
        <f t="shared" si="9"/>
        <v>0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</row>
    <row r="58" spans="1:139" ht="34.5">
      <c r="A58" s="123" t="s">
        <v>326</v>
      </c>
      <c r="B58" s="216" t="s">
        <v>604</v>
      </c>
      <c r="C58" s="124">
        <f>SUM(D58:M58)</f>
        <v>111</v>
      </c>
      <c r="D58" s="125">
        <v>33</v>
      </c>
      <c r="E58" s="124">
        <v>14</v>
      </c>
      <c r="F58" s="124">
        <v>25</v>
      </c>
      <c r="G58" s="124">
        <v>8</v>
      </c>
      <c r="H58" s="124">
        <v>15</v>
      </c>
      <c r="I58" s="209">
        <v>3</v>
      </c>
      <c r="J58" s="124">
        <v>4</v>
      </c>
      <c r="K58" s="124">
        <v>9</v>
      </c>
      <c r="L58" s="124">
        <v>0</v>
      </c>
      <c r="M58" s="124">
        <v>0</v>
      </c>
      <c r="N58" s="126" t="s">
        <v>535</v>
      </c>
      <c r="O58" s="125"/>
      <c r="P58" s="124"/>
      <c r="Q58" s="124"/>
      <c r="R58" s="124"/>
      <c r="S58" s="124"/>
      <c r="T58" s="124"/>
      <c r="U58" s="124"/>
      <c r="V58" s="124"/>
      <c r="W58" s="124"/>
    </row>
    <row r="59" spans="1:139" ht="17.25" customHeight="1">
      <c r="A59" s="123" t="s">
        <v>327</v>
      </c>
      <c r="B59" s="217" t="s">
        <v>605</v>
      </c>
      <c r="C59" s="124">
        <f>SUM(D59:M59)</f>
        <v>6569</v>
      </c>
      <c r="D59" s="125">
        <v>2349</v>
      </c>
      <c r="E59" s="124">
        <v>1290</v>
      </c>
      <c r="F59" s="124">
        <v>751</v>
      </c>
      <c r="G59" s="124">
        <v>320</v>
      </c>
      <c r="H59" s="124">
        <v>759</v>
      </c>
      <c r="I59" s="209">
        <v>191</v>
      </c>
      <c r="J59" s="124">
        <v>283</v>
      </c>
      <c r="K59" s="124">
        <v>208</v>
      </c>
      <c r="L59" s="124">
        <v>311</v>
      </c>
      <c r="M59" s="124">
        <v>107</v>
      </c>
      <c r="N59" s="124"/>
      <c r="O59" s="125"/>
      <c r="P59" s="124"/>
      <c r="Q59" s="124"/>
      <c r="R59" s="124"/>
      <c r="S59" s="124"/>
      <c r="T59" s="124"/>
      <c r="U59" s="124"/>
      <c r="V59" s="124"/>
      <c r="W59" s="124"/>
    </row>
    <row r="60" spans="1:139" s="166" customFormat="1" ht="33" customHeight="1">
      <c r="A60" s="177" t="s">
        <v>277</v>
      </c>
      <c r="B60" s="218" t="s">
        <v>606</v>
      </c>
      <c r="C60" s="164">
        <f>SUM(C61*100/C62)</f>
        <v>100</v>
      </c>
      <c r="D60" s="164">
        <f t="shared" ref="D60:M60" si="10">SUM(D61*100/D62)</f>
        <v>100</v>
      </c>
      <c r="E60" s="164">
        <f t="shared" si="10"/>
        <v>100</v>
      </c>
      <c r="F60" s="164">
        <f t="shared" si="10"/>
        <v>100</v>
      </c>
      <c r="G60" s="164">
        <f t="shared" si="10"/>
        <v>100</v>
      </c>
      <c r="H60" s="164">
        <f t="shared" si="10"/>
        <v>100</v>
      </c>
      <c r="I60" s="164">
        <f t="shared" si="10"/>
        <v>100</v>
      </c>
      <c r="J60" s="164">
        <f t="shared" si="10"/>
        <v>100</v>
      </c>
      <c r="K60" s="164">
        <f t="shared" si="10"/>
        <v>100</v>
      </c>
      <c r="L60" s="164">
        <f t="shared" si="10"/>
        <v>100</v>
      </c>
      <c r="M60" s="164">
        <f t="shared" si="10"/>
        <v>100</v>
      </c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</row>
    <row r="61" spans="1:139" ht="18" customHeight="1">
      <c r="A61" s="173" t="s">
        <v>328</v>
      </c>
      <c r="B61" s="216" t="s">
        <v>607</v>
      </c>
      <c r="C61" s="124">
        <f>SUM(D61:M61)</f>
        <v>6569</v>
      </c>
      <c r="D61" s="125">
        <v>2349</v>
      </c>
      <c r="E61" s="124">
        <v>1290</v>
      </c>
      <c r="F61" s="124">
        <v>751</v>
      </c>
      <c r="G61" s="124">
        <v>320</v>
      </c>
      <c r="H61" s="124">
        <v>759</v>
      </c>
      <c r="I61" s="124">
        <v>191</v>
      </c>
      <c r="J61" s="124">
        <v>283</v>
      </c>
      <c r="K61" s="124">
        <v>208</v>
      </c>
      <c r="L61" s="124">
        <v>311</v>
      </c>
      <c r="M61" s="124">
        <v>107</v>
      </c>
      <c r="N61" s="126" t="s">
        <v>535</v>
      </c>
      <c r="O61" s="125"/>
      <c r="P61" s="124"/>
      <c r="Q61" s="124"/>
      <c r="R61" s="124"/>
      <c r="S61" s="124"/>
      <c r="T61" s="124"/>
      <c r="U61" s="124"/>
      <c r="V61" s="124"/>
      <c r="W61" s="124"/>
    </row>
    <row r="62" spans="1:139" ht="17.25" customHeight="1">
      <c r="A62" s="173" t="s">
        <v>329</v>
      </c>
      <c r="B62" s="217" t="s">
        <v>605</v>
      </c>
      <c r="C62" s="124">
        <f>SUM(D62:M62)</f>
        <v>6569</v>
      </c>
      <c r="D62" s="125">
        <v>2349</v>
      </c>
      <c r="E62" s="124">
        <v>1290</v>
      </c>
      <c r="F62" s="124">
        <v>751</v>
      </c>
      <c r="G62" s="124">
        <v>320</v>
      </c>
      <c r="H62" s="124">
        <v>759</v>
      </c>
      <c r="I62" s="124">
        <v>191</v>
      </c>
      <c r="J62" s="124">
        <v>283</v>
      </c>
      <c r="K62" s="124">
        <v>208</v>
      </c>
      <c r="L62" s="124">
        <v>311</v>
      </c>
      <c r="M62" s="124">
        <v>107</v>
      </c>
      <c r="N62" s="124"/>
      <c r="O62" s="125"/>
      <c r="P62" s="124"/>
      <c r="Q62" s="124"/>
      <c r="R62" s="124"/>
      <c r="S62" s="124"/>
      <c r="T62" s="124"/>
      <c r="U62" s="124"/>
      <c r="V62" s="124"/>
      <c r="W62" s="124"/>
    </row>
    <row r="63" spans="1:139" s="166" customFormat="1" ht="24.75" customHeight="1">
      <c r="A63" s="172" t="s">
        <v>289</v>
      </c>
      <c r="B63" s="163" t="s">
        <v>577</v>
      </c>
      <c r="C63" s="164">
        <f>C64*100/C65</f>
        <v>100</v>
      </c>
      <c r="D63" s="164">
        <f t="shared" ref="D63:M63" si="11">D64*100/D65</f>
        <v>100</v>
      </c>
      <c r="E63" s="164">
        <f t="shared" si="11"/>
        <v>100</v>
      </c>
      <c r="F63" s="164">
        <f t="shared" si="11"/>
        <v>100</v>
      </c>
      <c r="G63" s="164">
        <f t="shared" si="11"/>
        <v>100</v>
      </c>
      <c r="H63" s="164">
        <f t="shared" si="11"/>
        <v>100</v>
      </c>
      <c r="I63" s="164">
        <f t="shared" si="11"/>
        <v>100</v>
      </c>
      <c r="J63" s="164">
        <f t="shared" si="11"/>
        <v>100</v>
      </c>
      <c r="K63" s="164">
        <f t="shared" si="11"/>
        <v>100</v>
      </c>
      <c r="L63" s="164">
        <f t="shared" si="11"/>
        <v>100</v>
      </c>
      <c r="M63" s="164">
        <f t="shared" si="11"/>
        <v>100</v>
      </c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</row>
    <row r="64" spans="1:139" ht="18" customHeight="1">
      <c r="A64" s="173" t="s">
        <v>330</v>
      </c>
      <c r="B64" s="155" t="s">
        <v>578</v>
      </c>
      <c r="C64" s="124">
        <f>SUM(D64:M64)</f>
        <v>6569</v>
      </c>
      <c r="D64" s="125">
        <f>SUM(D65)</f>
        <v>2349</v>
      </c>
      <c r="E64" s="125">
        <f t="shared" ref="E64:M64" si="12">SUM(E65)</f>
        <v>1290</v>
      </c>
      <c r="F64" s="125">
        <f t="shared" si="12"/>
        <v>751</v>
      </c>
      <c r="G64" s="125">
        <f t="shared" si="12"/>
        <v>320</v>
      </c>
      <c r="H64" s="125">
        <f t="shared" si="12"/>
        <v>759</v>
      </c>
      <c r="I64" s="125">
        <f t="shared" si="12"/>
        <v>191</v>
      </c>
      <c r="J64" s="125">
        <f t="shared" si="12"/>
        <v>283</v>
      </c>
      <c r="K64" s="125">
        <f t="shared" si="12"/>
        <v>208</v>
      </c>
      <c r="L64" s="125">
        <v>311</v>
      </c>
      <c r="M64" s="125">
        <f t="shared" si="12"/>
        <v>107</v>
      </c>
      <c r="N64" s="126" t="s">
        <v>535</v>
      </c>
      <c r="O64" s="125"/>
      <c r="P64" s="124"/>
      <c r="Q64" s="124"/>
      <c r="R64" s="124"/>
      <c r="S64" s="124"/>
      <c r="T64" s="124"/>
      <c r="U64" s="124"/>
      <c r="V64" s="124"/>
      <c r="W64" s="124"/>
    </row>
    <row r="65" spans="1:139" ht="17.25" customHeight="1">
      <c r="A65" s="173" t="s">
        <v>331</v>
      </c>
      <c r="B65" s="155" t="s">
        <v>472</v>
      </c>
      <c r="C65" s="124">
        <f>SUM(D65:M65)</f>
        <v>6569</v>
      </c>
      <c r="D65" s="125">
        <v>2349</v>
      </c>
      <c r="E65" s="125">
        <v>1290</v>
      </c>
      <c r="F65" s="125">
        <v>751</v>
      </c>
      <c r="G65" s="125">
        <v>320</v>
      </c>
      <c r="H65" s="125">
        <v>759</v>
      </c>
      <c r="I65" s="125">
        <v>191</v>
      </c>
      <c r="J65" s="125">
        <v>283</v>
      </c>
      <c r="K65" s="125">
        <v>208</v>
      </c>
      <c r="L65" s="125">
        <v>311</v>
      </c>
      <c r="M65" s="125">
        <v>107</v>
      </c>
      <c r="N65" s="124"/>
      <c r="O65" s="125"/>
      <c r="P65" s="124"/>
      <c r="Q65" s="124"/>
      <c r="R65" s="124"/>
      <c r="S65" s="124"/>
      <c r="T65" s="124"/>
      <c r="U65" s="124"/>
      <c r="V65" s="124"/>
      <c r="W65" s="124"/>
    </row>
    <row r="66" spans="1:139" s="213" customFormat="1" ht="21" customHeight="1">
      <c r="A66" s="221" t="s">
        <v>290</v>
      </c>
      <c r="B66" s="218" t="s">
        <v>608</v>
      </c>
      <c r="C66" s="164">
        <f>SUM(C67*100/C68)</f>
        <v>8.3422134267011714</v>
      </c>
      <c r="D66" s="164">
        <f t="shared" ref="D66:M66" si="13">SUM(D67*100/D68)</f>
        <v>11.919965942954448</v>
      </c>
      <c r="E66" s="164">
        <f t="shared" si="13"/>
        <v>8.1395348837209305</v>
      </c>
      <c r="F66" s="164">
        <f t="shared" si="13"/>
        <v>5.4593874833555258</v>
      </c>
      <c r="G66" s="164">
        <f t="shared" si="13"/>
        <v>8.125</v>
      </c>
      <c r="H66" s="164">
        <f t="shared" si="13"/>
        <v>4.4795783926218711</v>
      </c>
      <c r="I66" s="164">
        <f t="shared" si="13"/>
        <v>4.1884816753926701</v>
      </c>
      <c r="J66" s="164">
        <f t="shared" si="13"/>
        <v>6.0070671378091873</v>
      </c>
      <c r="K66" s="164">
        <f t="shared" si="13"/>
        <v>8.6538461538461533</v>
      </c>
      <c r="L66" s="164">
        <f t="shared" si="13"/>
        <v>4.501607717041801</v>
      </c>
      <c r="M66" s="164">
        <f t="shared" si="13"/>
        <v>4.6728971962616823</v>
      </c>
      <c r="N66" s="164"/>
      <c r="O66" s="164"/>
      <c r="P66" s="164"/>
      <c r="Q66" s="164"/>
      <c r="R66" s="164"/>
      <c r="S66" s="164"/>
      <c r="T66" s="164"/>
      <c r="U66" s="164"/>
      <c r="V66" s="164"/>
      <c r="W66" s="164"/>
    </row>
    <row r="67" spans="1:139" s="212" customFormat="1" ht="18.75" customHeight="1">
      <c r="A67" s="222" t="s">
        <v>332</v>
      </c>
      <c r="B67" s="216" t="s">
        <v>609</v>
      </c>
      <c r="C67" s="124">
        <f>SUM(D67:M67)</f>
        <v>548</v>
      </c>
      <c r="D67" s="125">
        <v>280</v>
      </c>
      <c r="E67" s="124">
        <v>105</v>
      </c>
      <c r="F67" s="124">
        <v>41</v>
      </c>
      <c r="G67" s="124">
        <v>26</v>
      </c>
      <c r="H67" s="124">
        <v>34</v>
      </c>
      <c r="I67" s="124">
        <v>8</v>
      </c>
      <c r="J67" s="124">
        <v>17</v>
      </c>
      <c r="K67" s="124">
        <v>18</v>
      </c>
      <c r="L67" s="124">
        <v>14</v>
      </c>
      <c r="M67" s="124">
        <v>5</v>
      </c>
      <c r="N67" s="126" t="s">
        <v>535</v>
      </c>
      <c r="O67" s="125"/>
      <c r="P67" s="124"/>
      <c r="Q67" s="124"/>
      <c r="R67" s="124"/>
      <c r="S67" s="124"/>
      <c r="T67" s="124"/>
      <c r="U67" s="124"/>
      <c r="V67" s="124"/>
      <c r="W67" s="124"/>
    </row>
    <row r="68" spans="1:139" s="212" customFormat="1" ht="18.75" customHeight="1">
      <c r="A68" s="222" t="s">
        <v>333</v>
      </c>
      <c r="B68" s="155" t="s">
        <v>610</v>
      </c>
      <c r="C68" s="124">
        <f>SUM(D68:M68)</f>
        <v>6569</v>
      </c>
      <c r="D68" s="125">
        <v>2349</v>
      </c>
      <c r="E68" s="124">
        <v>1290</v>
      </c>
      <c r="F68" s="124">
        <v>751</v>
      </c>
      <c r="G68" s="124">
        <v>320</v>
      </c>
      <c r="H68" s="124">
        <v>759</v>
      </c>
      <c r="I68" s="124">
        <v>191</v>
      </c>
      <c r="J68" s="124">
        <v>283</v>
      </c>
      <c r="K68" s="124">
        <v>208</v>
      </c>
      <c r="L68" s="124">
        <v>311</v>
      </c>
      <c r="M68" s="124">
        <v>107</v>
      </c>
      <c r="N68" s="124"/>
      <c r="O68" s="125"/>
      <c r="P68" s="124"/>
      <c r="Q68" s="124"/>
      <c r="R68" s="124"/>
      <c r="S68" s="124"/>
      <c r="T68" s="124"/>
      <c r="U68" s="124"/>
      <c r="V68" s="124"/>
      <c r="W68" s="124"/>
    </row>
    <row r="69" spans="1:139" s="166" customFormat="1" ht="23.25" customHeight="1">
      <c r="A69" s="172" t="s">
        <v>291</v>
      </c>
      <c r="B69" s="163" t="s">
        <v>579</v>
      </c>
      <c r="C69" s="164">
        <f>C70*100/C71</f>
        <v>91.155295009250381</v>
      </c>
      <c r="D69" s="164">
        <f t="shared" ref="D69:W69" si="14">D70*100/D71</f>
        <v>83.203270159791899</v>
      </c>
      <c r="E69" s="164">
        <f t="shared" si="14"/>
        <v>64.944649446494466</v>
      </c>
      <c r="F69" s="164">
        <f t="shared" si="14"/>
        <v>91.620455945779426</v>
      </c>
      <c r="G69" s="164">
        <f t="shared" si="14"/>
        <v>79.220779220779221</v>
      </c>
      <c r="H69" s="164">
        <f t="shared" si="14"/>
        <v>80.888888888888886</v>
      </c>
      <c r="I69" s="164">
        <f t="shared" si="14"/>
        <v>84.5703125</v>
      </c>
      <c r="J69" s="164">
        <f t="shared" si="14"/>
        <v>98.148148148148152</v>
      </c>
      <c r="K69" s="164">
        <f t="shared" si="14"/>
        <v>84.299065420560751</v>
      </c>
      <c r="L69" s="164">
        <f t="shared" si="14"/>
        <v>96.014492753623188</v>
      </c>
      <c r="M69" s="164">
        <f t="shared" si="14"/>
        <v>91.222030981067121</v>
      </c>
      <c r="N69" s="164">
        <f t="shared" si="14"/>
        <v>89.650229357798167</v>
      </c>
      <c r="O69" s="164">
        <f t="shared" si="14"/>
        <v>98.317107093184973</v>
      </c>
      <c r="P69" s="164">
        <f t="shared" si="14"/>
        <v>91.320942582144042</v>
      </c>
      <c r="Q69" s="164">
        <f t="shared" si="14"/>
        <v>88.581216100485292</v>
      </c>
      <c r="R69" s="164">
        <f t="shared" si="14"/>
        <v>88.801128349788428</v>
      </c>
      <c r="S69" s="164">
        <f t="shared" si="14"/>
        <v>93.654456302278632</v>
      </c>
      <c r="T69" s="164">
        <f t="shared" si="14"/>
        <v>92.137096774193552</v>
      </c>
      <c r="U69" s="164">
        <f t="shared" si="14"/>
        <v>100</v>
      </c>
      <c r="V69" s="164">
        <f t="shared" si="14"/>
        <v>92.842535787321069</v>
      </c>
      <c r="W69" s="164">
        <f t="shared" si="14"/>
        <v>89.805013927576596</v>
      </c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</row>
    <row r="70" spans="1:139" ht="18">
      <c r="A70" s="173" t="s">
        <v>334</v>
      </c>
      <c r="B70" s="155" t="s">
        <v>580</v>
      </c>
      <c r="C70" s="124">
        <f>SUM(D70:W70)</f>
        <v>40895</v>
      </c>
      <c r="D70" s="125">
        <v>2239</v>
      </c>
      <c r="E70" s="124">
        <v>176</v>
      </c>
      <c r="F70" s="124">
        <v>1487</v>
      </c>
      <c r="G70" s="124">
        <v>244</v>
      </c>
      <c r="H70" s="124">
        <v>546</v>
      </c>
      <c r="I70" s="209">
        <v>433</v>
      </c>
      <c r="J70" s="124">
        <v>530</v>
      </c>
      <c r="K70" s="124">
        <v>451</v>
      </c>
      <c r="L70" s="124">
        <v>795</v>
      </c>
      <c r="M70" s="124">
        <v>530</v>
      </c>
      <c r="N70" s="124">
        <v>6254</v>
      </c>
      <c r="O70" s="125">
        <v>7069</v>
      </c>
      <c r="P70" s="124">
        <v>5503</v>
      </c>
      <c r="Q70" s="124">
        <v>3103</v>
      </c>
      <c r="R70" s="124">
        <v>3148</v>
      </c>
      <c r="S70" s="124">
        <v>3247</v>
      </c>
      <c r="T70" s="124">
        <v>2742</v>
      </c>
      <c r="U70" s="124">
        <v>332</v>
      </c>
      <c r="V70" s="124">
        <v>454</v>
      </c>
      <c r="W70" s="124">
        <v>1612</v>
      </c>
    </row>
    <row r="71" spans="1:139" ht="34.5">
      <c r="A71" s="173" t="s">
        <v>335</v>
      </c>
      <c r="B71" s="155" t="s">
        <v>581</v>
      </c>
      <c r="C71" s="124">
        <f>SUM(D71:W71)</f>
        <v>44863</v>
      </c>
      <c r="D71" s="125">
        <v>2691</v>
      </c>
      <c r="E71" s="124">
        <v>271</v>
      </c>
      <c r="F71" s="124">
        <v>1623</v>
      </c>
      <c r="G71" s="124">
        <v>308</v>
      </c>
      <c r="H71" s="124">
        <v>675</v>
      </c>
      <c r="I71" s="209">
        <v>512</v>
      </c>
      <c r="J71" s="124">
        <v>540</v>
      </c>
      <c r="K71" s="124">
        <v>535</v>
      </c>
      <c r="L71" s="124">
        <v>828</v>
      </c>
      <c r="M71" s="124">
        <v>581</v>
      </c>
      <c r="N71" s="124">
        <v>6976</v>
      </c>
      <c r="O71" s="125">
        <v>7190</v>
      </c>
      <c r="P71" s="124">
        <v>6026</v>
      </c>
      <c r="Q71" s="124">
        <v>3503</v>
      </c>
      <c r="R71" s="124">
        <v>3545</v>
      </c>
      <c r="S71" s="124">
        <v>3467</v>
      </c>
      <c r="T71" s="124">
        <v>2976</v>
      </c>
      <c r="U71" s="124">
        <v>332</v>
      </c>
      <c r="V71" s="124">
        <v>489</v>
      </c>
      <c r="W71" s="124">
        <v>1795</v>
      </c>
    </row>
    <row r="72" spans="1:139" s="166" customFormat="1" ht="24" customHeight="1">
      <c r="A72" s="172" t="s">
        <v>292</v>
      </c>
      <c r="B72" s="163" t="s">
        <v>582</v>
      </c>
      <c r="C72" s="164">
        <f>C73*100/C74</f>
        <v>99.894189630583796</v>
      </c>
      <c r="D72" s="164">
        <f t="shared" ref="D72:W72" si="15">D73*100/D74</f>
        <v>100</v>
      </c>
      <c r="E72" s="164">
        <f t="shared" si="15"/>
        <v>100</v>
      </c>
      <c r="F72" s="164">
        <f t="shared" si="15"/>
        <v>99.264029438822448</v>
      </c>
      <c r="G72" s="164">
        <f t="shared" si="15"/>
        <v>100</v>
      </c>
      <c r="H72" s="164">
        <f t="shared" si="15"/>
        <v>96.390658174097666</v>
      </c>
      <c r="I72" s="164">
        <f t="shared" si="15"/>
        <v>100</v>
      </c>
      <c r="J72" s="164">
        <f t="shared" si="15"/>
        <v>99.932111337406653</v>
      </c>
      <c r="K72" s="164">
        <f t="shared" si="15"/>
        <v>101.33333333333333</v>
      </c>
      <c r="L72" s="164">
        <f t="shared" si="15"/>
        <v>100.36363636363636</v>
      </c>
      <c r="M72" s="164">
        <f t="shared" si="15"/>
        <v>95.49549549549549</v>
      </c>
      <c r="N72" s="164">
        <f t="shared" si="15"/>
        <v>97.101449275362313</v>
      </c>
      <c r="O72" s="164">
        <f t="shared" si="15"/>
        <v>100</v>
      </c>
      <c r="P72" s="164">
        <f t="shared" si="15"/>
        <v>99.966599866399463</v>
      </c>
      <c r="Q72" s="164">
        <f t="shared" si="15"/>
        <v>94.540229885057471</v>
      </c>
      <c r="R72" s="164">
        <f t="shared" si="15"/>
        <v>112.05128205128206</v>
      </c>
      <c r="S72" s="164">
        <f t="shared" si="15"/>
        <v>99.942313239111627</v>
      </c>
      <c r="T72" s="164">
        <f t="shared" si="15"/>
        <v>100</v>
      </c>
      <c r="U72" s="164">
        <f t="shared" si="15"/>
        <v>100</v>
      </c>
      <c r="V72" s="164">
        <f t="shared" si="15"/>
        <v>100</v>
      </c>
      <c r="W72" s="164">
        <f t="shared" si="15"/>
        <v>100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</row>
    <row r="73" spans="1:139" ht="18" customHeight="1">
      <c r="A73" s="173" t="s">
        <v>336</v>
      </c>
      <c r="B73" s="155" t="s">
        <v>583</v>
      </c>
      <c r="C73" s="124">
        <f>SUM(D73:W73)</f>
        <v>21714</v>
      </c>
      <c r="D73" s="125">
        <v>317</v>
      </c>
      <c r="E73" s="124">
        <v>228</v>
      </c>
      <c r="F73" s="124">
        <v>1079</v>
      </c>
      <c r="G73" s="124">
        <v>99</v>
      </c>
      <c r="H73" s="124">
        <v>454</v>
      </c>
      <c r="I73" s="209">
        <v>512</v>
      </c>
      <c r="J73" s="124">
        <v>1472</v>
      </c>
      <c r="K73" s="124">
        <v>532</v>
      </c>
      <c r="L73" s="124">
        <v>828</v>
      </c>
      <c r="M73" s="124">
        <v>106</v>
      </c>
      <c r="N73" s="124">
        <v>871</v>
      </c>
      <c r="O73" s="125">
        <v>4070</v>
      </c>
      <c r="P73" s="124">
        <v>5986</v>
      </c>
      <c r="Q73" s="124">
        <v>329</v>
      </c>
      <c r="R73" s="124">
        <v>437</v>
      </c>
      <c r="S73" s="124">
        <v>3465</v>
      </c>
      <c r="T73" s="124">
        <v>236</v>
      </c>
      <c r="U73" s="124">
        <v>412</v>
      </c>
      <c r="V73" s="124">
        <v>204</v>
      </c>
      <c r="W73" s="124">
        <v>77</v>
      </c>
    </row>
    <row r="74" spans="1:139" ht="17.25" customHeight="1">
      <c r="A74" s="173" t="s">
        <v>337</v>
      </c>
      <c r="B74" s="155" t="s">
        <v>584</v>
      </c>
      <c r="C74" s="124">
        <f>SUM(D74:W74)</f>
        <v>21737</v>
      </c>
      <c r="D74" s="125">
        <v>317</v>
      </c>
      <c r="E74" s="124">
        <v>228</v>
      </c>
      <c r="F74" s="124">
        <v>1087</v>
      </c>
      <c r="G74" s="124">
        <v>99</v>
      </c>
      <c r="H74" s="124">
        <v>471</v>
      </c>
      <c r="I74" s="209">
        <v>512</v>
      </c>
      <c r="J74" s="124">
        <v>1473</v>
      </c>
      <c r="K74" s="124">
        <v>525</v>
      </c>
      <c r="L74" s="124">
        <v>825</v>
      </c>
      <c r="M74" s="124">
        <v>111</v>
      </c>
      <c r="N74" s="124">
        <v>897</v>
      </c>
      <c r="O74" s="125">
        <v>4070</v>
      </c>
      <c r="P74" s="124">
        <v>5988</v>
      </c>
      <c r="Q74" s="124">
        <v>348</v>
      </c>
      <c r="R74" s="124">
        <v>390</v>
      </c>
      <c r="S74" s="124">
        <v>3467</v>
      </c>
      <c r="T74" s="124">
        <v>236</v>
      </c>
      <c r="U74" s="124">
        <v>412</v>
      </c>
      <c r="V74" s="124">
        <v>204</v>
      </c>
      <c r="W74" s="124">
        <v>77</v>
      </c>
    </row>
    <row r="75" spans="1:139" s="166" customFormat="1" ht="36" customHeight="1">
      <c r="A75" s="172" t="s">
        <v>293</v>
      </c>
      <c r="B75" s="163" t="s">
        <v>286</v>
      </c>
      <c r="C75" s="164">
        <f>C76*100/C77</f>
        <v>54.381913212592686</v>
      </c>
      <c r="D75" s="164">
        <f t="shared" ref="D75:W75" si="16">D76*100/D77</f>
        <v>25.609756097560975</v>
      </c>
      <c r="E75" s="164">
        <f t="shared" si="16"/>
        <v>58.064516129032256</v>
      </c>
      <c r="F75" s="164">
        <f t="shared" si="16"/>
        <v>60</v>
      </c>
      <c r="G75" s="164">
        <f t="shared" si="16"/>
        <v>41.025641025641029</v>
      </c>
      <c r="H75" s="164">
        <f t="shared" si="16"/>
        <v>34.782608695652172</v>
      </c>
      <c r="I75" s="164">
        <f t="shared" si="16"/>
        <v>50.684931506849317</v>
      </c>
      <c r="J75" s="164">
        <f t="shared" si="16"/>
        <v>49.411764705882355</v>
      </c>
      <c r="K75" s="164">
        <f t="shared" si="16"/>
        <v>45.882352941176471</v>
      </c>
      <c r="L75" s="164">
        <f t="shared" si="16"/>
        <v>49.152542372881356</v>
      </c>
      <c r="M75" s="164">
        <f t="shared" si="16"/>
        <v>60.714285714285715</v>
      </c>
      <c r="N75" s="164">
        <f t="shared" si="16"/>
        <v>56.320224719101127</v>
      </c>
      <c r="O75" s="164">
        <f t="shared" si="16"/>
        <v>54.655563966691901</v>
      </c>
      <c r="P75" s="164">
        <f t="shared" si="16"/>
        <v>52.38095238095238</v>
      </c>
      <c r="Q75" s="164">
        <f t="shared" si="16"/>
        <v>55.362776025236592</v>
      </c>
      <c r="R75" s="164">
        <f t="shared" si="16"/>
        <v>67.624810892586993</v>
      </c>
      <c r="S75" s="164">
        <f t="shared" si="16"/>
        <v>43.034055727554183</v>
      </c>
      <c r="T75" s="164">
        <f t="shared" si="16"/>
        <v>64.806866952789704</v>
      </c>
      <c r="U75" s="164">
        <f t="shared" si="16"/>
        <v>51.532033426183844</v>
      </c>
      <c r="V75" s="164">
        <f t="shared" si="16"/>
        <v>56.043956043956044</v>
      </c>
      <c r="W75" s="164">
        <f t="shared" si="16"/>
        <v>53.846153846153847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</row>
    <row r="76" spans="1:139" ht="18" customHeight="1">
      <c r="A76" s="173" t="s">
        <v>338</v>
      </c>
      <c r="B76" s="155" t="s">
        <v>513</v>
      </c>
      <c r="C76" s="124">
        <f>SUM(D76:W76)</f>
        <v>4474</v>
      </c>
      <c r="D76" s="174">
        <v>42</v>
      </c>
      <c r="E76" s="125">
        <v>18</v>
      </c>
      <c r="F76" s="124">
        <v>105</v>
      </c>
      <c r="G76" s="124">
        <v>16</v>
      </c>
      <c r="H76" s="124">
        <v>40</v>
      </c>
      <c r="I76" s="124">
        <v>37</v>
      </c>
      <c r="J76" s="124">
        <v>42</v>
      </c>
      <c r="K76" s="124">
        <v>39</v>
      </c>
      <c r="L76" s="124">
        <v>29</v>
      </c>
      <c r="M76" s="124">
        <v>51</v>
      </c>
      <c r="N76" s="124">
        <v>802</v>
      </c>
      <c r="O76" s="125">
        <v>722</v>
      </c>
      <c r="P76" s="124">
        <v>517</v>
      </c>
      <c r="Q76" s="124">
        <v>351</v>
      </c>
      <c r="R76" s="124">
        <v>447</v>
      </c>
      <c r="S76" s="124">
        <v>278</v>
      </c>
      <c r="T76" s="124">
        <v>302</v>
      </c>
      <c r="U76" s="124">
        <v>185</v>
      </c>
      <c r="V76" s="124">
        <v>255</v>
      </c>
      <c r="W76" s="124">
        <v>196</v>
      </c>
    </row>
    <row r="77" spans="1:139" ht="17.25" customHeight="1">
      <c r="A77" s="173" t="s">
        <v>339</v>
      </c>
      <c r="B77" s="155" t="s">
        <v>512</v>
      </c>
      <c r="C77" s="124">
        <f>SUM(D77:W77)</f>
        <v>8227</v>
      </c>
      <c r="D77" s="125">
        <v>164</v>
      </c>
      <c r="E77" s="124">
        <v>31</v>
      </c>
      <c r="F77" s="124">
        <v>175</v>
      </c>
      <c r="G77" s="124">
        <v>39</v>
      </c>
      <c r="H77" s="124">
        <v>115</v>
      </c>
      <c r="I77" s="124">
        <v>73</v>
      </c>
      <c r="J77" s="124">
        <v>85</v>
      </c>
      <c r="K77" s="124">
        <v>85</v>
      </c>
      <c r="L77" s="124">
        <v>59</v>
      </c>
      <c r="M77" s="124">
        <v>84</v>
      </c>
      <c r="N77" s="124">
        <v>1424</v>
      </c>
      <c r="O77" s="125">
        <v>1321</v>
      </c>
      <c r="P77" s="124">
        <v>987</v>
      </c>
      <c r="Q77" s="124">
        <v>634</v>
      </c>
      <c r="R77" s="124">
        <v>661</v>
      </c>
      <c r="S77" s="124">
        <v>646</v>
      </c>
      <c r="T77" s="124">
        <v>466</v>
      </c>
      <c r="U77" s="124">
        <v>359</v>
      </c>
      <c r="V77" s="124">
        <v>455</v>
      </c>
      <c r="W77" s="124">
        <v>364</v>
      </c>
    </row>
    <row r="78" spans="1:139" s="166" customFormat="1" ht="36" customHeight="1">
      <c r="A78" s="172" t="s">
        <v>299</v>
      </c>
      <c r="B78" s="163" t="s">
        <v>287</v>
      </c>
      <c r="C78" s="164">
        <f>C79*100/C80</f>
        <v>49.781372977700045</v>
      </c>
      <c r="D78" s="164">
        <f t="shared" ref="D78:W78" si="17">D79*100/D80</f>
        <v>4.301075268817204</v>
      </c>
      <c r="E78" s="164">
        <f t="shared" si="17"/>
        <v>42.372881355932201</v>
      </c>
      <c r="F78" s="164">
        <f t="shared" si="17"/>
        <v>80</v>
      </c>
      <c r="G78" s="164">
        <f t="shared" si="17"/>
        <v>20.754716981132077</v>
      </c>
      <c r="H78" s="164">
        <f t="shared" si="17"/>
        <v>41.176470588235297</v>
      </c>
      <c r="I78" s="164">
        <f t="shared" si="17"/>
        <v>29.761904761904763</v>
      </c>
      <c r="J78" s="164">
        <f t="shared" si="17"/>
        <v>38.297872340425535</v>
      </c>
      <c r="K78" s="164">
        <f t="shared" si="17"/>
        <v>32.758620689655174</v>
      </c>
      <c r="L78" s="164">
        <f t="shared" si="17"/>
        <v>24.615384615384617</v>
      </c>
      <c r="M78" s="164">
        <f t="shared" si="17"/>
        <v>50</v>
      </c>
      <c r="N78" s="164">
        <f t="shared" si="17"/>
        <v>45.719973457199735</v>
      </c>
      <c r="O78" s="164">
        <f t="shared" si="17"/>
        <v>50.690087829360102</v>
      </c>
      <c r="P78" s="164">
        <f t="shared" si="17"/>
        <v>46.474953617810762</v>
      </c>
      <c r="Q78" s="164">
        <f t="shared" si="17"/>
        <v>51.510989010989015</v>
      </c>
      <c r="R78" s="164">
        <f t="shared" si="17"/>
        <v>70.572569906790946</v>
      </c>
      <c r="S78" s="164">
        <f t="shared" si="17"/>
        <v>41.285714285714285</v>
      </c>
      <c r="T78" s="164">
        <f t="shared" si="17"/>
        <v>54.909090909090907</v>
      </c>
      <c r="U78" s="164">
        <f t="shared" si="17"/>
        <v>60.309278350515463</v>
      </c>
      <c r="V78" s="164">
        <f t="shared" si="17"/>
        <v>47.405660377358494</v>
      </c>
      <c r="W78" s="164">
        <f t="shared" si="17"/>
        <v>58.409090909090907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</row>
    <row r="79" spans="1:139" ht="18" customHeight="1">
      <c r="A79" s="173" t="s">
        <v>340</v>
      </c>
      <c r="B79" s="155" t="s">
        <v>514</v>
      </c>
      <c r="C79" s="124">
        <f>SUM(D79:W79)</f>
        <v>4554</v>
      </c>
      <c r="D79" s="125">
        <v>8</v>
      </c>
      <c r="E79" s="124">
        <v>25</v>
      </c>
      <c r="F79" s="124">
        <v>132</v>
      </c>
      <c r="G79" s="124">
        <v>11</v>
      </c>
      <c r="H79" s="124">
        <v>28</v>
      </c>
      <c r="I79" s="124">
        <v>25</v>
      </c>
      <c r="J79" s="124">
        <v>36</v>
      </c>
      <c r="K79" s="124">
        <v>38</v>
      </c>
      <c r="L79" s="124">
        <v>16</v>
      </c>
      <c r="M79" s="124">
        <v>49</v>
      </c>
      <c r="N79" s="124">
        <v>689</v>
      </c>
      <c r="O79" s="125">
        <v>808</v>
      </c>
      <c r="P79" s="124">
        <v>501</v>
      </c>
      <c r="Q79" s="124">
        <v>375</v>
      </c>
      <c r="R79" s="124">
        <v>530</v>
      </c>
      <c r="S79" s="124">
        <v>289</v>
      </c>
      <c r="T79" s="124">
        <v>302</v>
      </c>
      <c r="U79" s="124">
        <v>234</v>
      </c>
      <c r="V79" s="124">
        <v>201</v>
      </c>
      <c r="W79" s="124">
        <v>257</v>
      </c>
    </row>
    <row r="80" spans="1:139" ht="17.25" customHeight="1">
      <c r="A80" s="173" t="s">
        <v>341</v>
      </c>
      <c r="B80" s="155" t="s">
        <v>515</v>
      </c>
      <c r="C80" s="124">
        <f>SUM(D80:W80)</f>
        <v>9148</v>
      </c>
      <c r="D80" s="125">
        <v>186</v>
      </c>
      <c r="E80" s="124">
        <v>59</v>
      </c>
      <c r="F80" s="124">
        <v>165</v>
      </c>
      <c r="G80" s="124">
        <v>53</v>
      </c>
      <c r="H80" s="124">
        <v>68</v>
      </c>
      <c r="I80" s="124">
        <v>84</v>
      </c>
      <c r="J80" s="124">
        <v>94</v>
      </c>
      <c r="K80" s="124">
        <v>116</v>
      </c>
      <c r="L80" s="124">
        <v>65</v>
      </c>
      <c r="M80" s="124">
        <v>98</v>
      </c>
      <c r="N80" s="124">
        <v>1507</v>
      </c>
      <c r="O80" s="125">
        <v>1594</v>
      </c>
      <c r="P80" s="124">
        <v>1078</v>
      </c>
      <c r="Q80" s="124">
        <v>728</v>
      </c>
      <c r="R80" s="124">
        <v>751</v>
      </c>
      <c r="S80" s="124">
        <v>700</v>
      </c>
      <c r="T80" s="124">
        <v>550</v>
      </c>
      <c r="U80" s="124">
        <v>388</v>
      </c>
      <c r="V80" s="124">
        <v>424</v>
      </c>
      <c r="W80" s="124">
        <v>440</v>
      </c>
    </row>
    <row r="81" spans="1:139" s="166" customFormat="1" ht="36" customHeight="1">
      <c r="A81" s="172" t="s">
        <v>300</v>
      </c>
      <c r="B81" s="163" t="s">
        <v>516</v>
      </c>
      <c r="C81" s="164">
        <f>C82*100/C83</f>
        <v>45.683802133850634</v>
      </c>
      <c r="D81" s="164">
        <f t="shared" ref="D81:W81" si="18">D82*100/D83</f>
        <v>22.727272727272727</v>
      </c>
      <c r="E81" s="164">
        <f t="shared" si="18"/>
        <v>39.823008849557525</v>
      </c>
      <c r="F81" s="164">
        <f t="shared" si="18"/>
        <v>46.568627450980394</v>
      </c>
      <c r="G81" s="164">
        <f t="shared" si="18"/>
        <v>13.253012048192771</v>
      </c>
      <c r="H81" s="164">
        <f t="shared" si="18"/>
        <v>26.751592356687897</v>
      </c>
      <c r="I81" s="164">
        <f t="shared" si="18"/>
        <v>34.482758620689658</v>
      </c>
      <c r="J81" s="164">
        <f t="shared" si="18"/>
        <v>25.842696629213481</v>
      </c>
      <c r="K81" s="164">
        <f t="shared" si="18"/>
        <v>15.833333333333334</v>
      </c>
      <c r="L81" s="164">
        <f t="shared" si="18"/>
        <v>0</v>
      </c>
      <c r="M81" s="164">
        <f t="shared" si="18"/>
        <v>30.49645390070922</v>
      </c>
      <c r="N81" s="164">
        <f t="shared" si="18"/>
        <v>49.198167239404356</v>
      </c>
      <c r="O81" s="164">
        <f t="shared" si="18"/>
        <v>43.460648148148145</v>
      </c>
      <c r="P81" s="164">
        <f t="shared" si="18"/>
        <v>42.168674698795179</v>
      </c>
      <c r="Q81" s="164">
        <f t="shared" si="18"/>
        <v>48.411689961880562</v>
      </c>
      <c r="R81" s="164">
        <f t="shared" si="18"/>
        <v>61.153262518968134</v>
      </c>
      <c r="S81" s="164">
        <f t="shared" si="18"/>
        <v>40.503432494279174</v>
      </c>
      <c r="T81" s="164">
        <f t="shared" si="18"/>
        <v>55.095541401273884</v>
      </c>
      <c r="U81" s="164">
        <f t="shared" si="18"/>
        <v>54.1015625</v>
      </c>
      <c r="V81" s="164">
        <f t="shared" si="18"/>
        <v>39.455782312925173</v>
      </c>
      <c r="W81" s="164">
        <f t="shared" si="18"/>
        <v>66.0633484162896</v>
      </c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</row>
    <row r="82" spans="1:139" ht="18" customHeight="1">
      <c r="A82" s="173" t="s">
        <v>342</v>
      </c>
      <c r="B82" s="155" t="s">
        <v>518</v>
      </c>
      <c r="C82" s="124">
        <f>SUM(D82:W82)</f>
        <v>4710</v>
      </c>
      <c r="D82" s="125">
        <v>40</v>
      </c>
      <c r="E82" s="124">
        <v>45</v>
      </c>
      <c r="F82" s="124">
        <v>95</v>
      </c>
      <c r="G82" s="124">
        <v>11</v>
      </c>
      <c r="H82" s="124">
        <v>42</v>
      </c>
      <c r="I82" s="124">
        <v>30</v>
      </c>
      <c r="J82" s="124">
        <v>23</v>
      </c>
      <c r="K82" s="124">
        <v>19</v>
      </c>
      <c r="L82" s="219">
        <v>0</v>
      </c>
      <c r="M82" s="124">
        <v>43</v>
      </c>
      <c r="N82" s="124">
        <v>859</v>
      </c>
      <c r="O82" s="125">
        <v>751</v>
      </c>
      <c r="P82" s="124">
        <v>525</v>
      </c>
      <c r="Q82" s="124">
        <v>381</v>
      </c>
      <c r="R82" s="124">
        <v>403</v>
      </c>
      <c r="S82" s="124">
        <v>354</v>
      </c>
      <c r="T82" s="124">
        <v>346</v>
      </c>
      <c r="U82" s="124">
        <v>277</v>
      </c>
      <c r="V82" s="124">
        <v>174</v>
      </c>
      <c r="W82" s="124">
        <v>292</v>
      </c>
    </row>
    <row r="83" spans="1:139" ht="17.25" customHeight="1">
      <c r="A83" s="173" t="s">
        <v>343</v>
      </c>
      <c r="B83" s="155" t="s">
        <v>517</v>
      </c>
      <c r="C83" s="124">
        <f>SUM(D83:W83)</f>
        <v>10310</v>
      </c>
      <c r="D83" s="125">
        <v>176</v>
      </c>
      <c r="E83" s="124">
        <v>113</v>
      </c>
      <c r="F83" s="124">
        <v>204</v>
      </c>
      <c r="G83" s="124">
        <v>83</v>
      </c>
      <c r="H83" s="124">
        <v>157</v>
      </c>
      <c r="I83" s="124">
        <v>87</v>
      </c>
      <c r="J83" s="124">
        <v>89</v>
      </c>
      <c r="K83" s="124">
        <v>120</v>
      </c>
      <c r="L83" s="124">
        <v>78</v>
      </c>
      <c r="M83" s="124">
        <v>141</v>
      </c>
      <c r="N83" s="124">
        <v>1746</v>
      </c>
      <c r="O83" s="125">
        <v>1728</v>
      </c>
      <c r="P83" s="124">
        <v>1245</v>
      </c>
      <c r="Q83" s="124">
        <v>787</v>
      </c>
      <c r="R83" s="124">
        <v>659</v>
      </c>
      <c r="S83" s="124">
        <v>874</v>
      </c>
      <c r="T83" s="124">
        <v>628</v>
      </c>
      <c r="U83" s="124">
        <v>512</v>
      </c>
      <c r="V83" s="124">
        <v>441</v>
      </c>
      <c r="W83" s="124">
        <v>442</v>
      </c>
    </row>
    <row r="84" spans="1:139" s="166" customFormat="1" ht="36.75" customHeight="1">
      <c r="A84" s="172" t="s">
        <v>301</v>
      </c>
      <c r="B84" s="163" t="s">
        <v>295</v>
      </c>
      <c r="C84" s="164">
        <f>C85*100/C86</f>
        <v>7.7136514983351834</v>
      </c>
      <c r="D84" s="164">
        <f>D85*100/D86</f>
        <v>0.18256503879507074</v>
      </c>
      <c r="E84" s="164">
        <f t="shared" ref="E84:M84" si="19">E85*100/E86</f>
        <v>0</v>
      </c>
      <c r="F84" s="164">
        <f t="shared" si="19"/>
        <v>19.217196021815848</v>
      </c>
      <c r="G84" s="164">
        <f t="shared" si="19"/>
        <v>0</v>
      </c>
      <c r="H84" s="164">
        <f t="shared" si="19"/>
        <v>9.9476439790575917</v>
      </c>
      <c r="I84" s="164">
        <f t="shared" si="19"/>
        <v>21.607022282241729</v>
      </c>
      <c r="J84" s="164">
        <f t="shared" si="19"/>
        <v>31.511528608027326</v>
      </c>
      <c r="K84" s="164">
        <f t="shared" si="19"/>
        <v>1.3980263157894737</v>
      </c>
      <c r="L84" s="164">
        <f t="shared" si="19"/>
        <v>3.510204081632653</v>
      </c>
      <c r="M84" s="164">
        <f t="shared" si="19"/>
        <v>0.23391812865497075</v>
      </c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</row>
    <row r="85" spans="1:139" ht="18" customHeight="1">
      <c r="A85" s="173" t="s">
        <v>344</v>
      </c>
      <c r="B85" s="155" t="s">
        <v>481</v>
      </c>
      <c r="C85" s="124">
        <f>SUM(D85:M85)</f>
        <v>1529</v>
      </c>
      <c r="D85" s="125">
        <v>8</v>
      </c>
      <c r="E85" s="125">
        <v>0</v>
      </c>
      <c r="F85" s="125">
        <v>599</v>
      </c>
      <c r="G85" s="125">
        <v>0</v>
      </c>
      <c r="H85" s="125">
        <v>171</v>
      </c>
      <c r="I85" s="125">
        <v>320</v>
      </c>
      <c r="J85" s="125">
        <v>369</v>
      </c>
      <c r="K85" s="125">
        <v>17</v>
      </c>
      <c r="L85" s="125">
        <v>43</v>
      </c>
      <c r="M85" s="125">
        <v>2</v>
      </c>
      <c r="N85" s="170" t="s">
        <v>519</v>
      </c>
      <c r="O85" s="125"/>
      <c r="P85" s="124"/>
      <c r="Q85" s="124"/>
      <c r="R85" s="124"/>
      <c r="S85" s="124"/>
      <c r="T85" s="124"/>
      <c r="U85" s="124"/>
      <c r="V85" s="124"/>
      <c r="W85" s="124"/>
    </row>
    <row r="86" spans="1:139" ht="17.25" customHeight="1">
      <c r="A86" s="173" t="s">
        <v>345</v>
      </c>
      <c r="B86" s="155" t="s">
        <v>482</v>
      </c>
      <c r="C86" s="124">
        <f>SUM(D86:M86)</f>
        <v>19822</v>
      </c>
      <c r="D86" s="125">
        <v>4382</v>
      </c>
      <c r="E86" s="124">
        <v>3165</v>
      </c>
      <c r="F86" s="124">
        <v>3117</v>
      </c>
      <c r="G86" s="124">
        <v>1491</v>
      </c>
      <c r="H86" s="124">
        <v>1719</v>
      </c>
      <c r="I86" s="124">
        <v>1481</v>
      </c>
      <c r="J86" s="124">
        <v>1171</v>
      </c>
      <c r="K86" s="124">
        <v>1216</v>
      </c>
      <c r="L86" s="124">
        <v>1225</v>
      </c>
      <c r="M86" s="124">
        <v>855</v>
      </c>
      <c r="N86" s="124"/>
      <c r="O86" s="125"/>
      <c r="P86" s="124"/>
      <c r="Q86" s="124"/>
      <c r="R86" s="124"/>
      <c r="S86" s="124"/>
      <c r="T86" s="124"/>
      <c r="U86" s="124"/>
      <c r="V86" s="124"/>
      <c r="W86" s="124"/>
    </row>
    <row r="87" spans="1:139" s="166" customFormat="1" ht="35.25" customHeight="1">
      <c r="A87" s="172" t="s">
        <v>302</v>
      </c>
      <c r="B87" s="163" t="s">
        <v>296</v>
      </c>
      <c r="C87" s="164">
        <f>C88*100/C89</f>
        <v>43.458890238963143</v>
      </c>
      <c r="D87" s="164">
        <f t="shared" ref="D87:M87" si="20">D88*100/D89</f>
        <v>44.190404797601197</v>
      </c>
      <c r="E87" s="164">
        <f t="shared" si="20"/>
        <v>49.256110520722636</v>
      </c>
      <c r="F87" s="164">
        <f t="shared" si="20"/>
        <v>0</v>
      </c>
      <c r="G87" s="164">
        <f t="shared" si="20"/>
        <v>0</v>
      </c>
      <c r="H87" s="164">
        <f t="shared" si="20"/>
        <v>69.624885635864587</v>
      </c>
      <c r="I87" s="164">
        <f t="shared" si="20"/>
        <v>21.058091286307054</v>
      </c>
      <c r="J87" s="164">
        <f t="shared" si="20"/>
        <v>95.063469675599436</v>
      </c>
      <c r="K87" s="164">
        <f t="shared" si="20"/>
        <v>71.01096224116931</v>
      </c>
      <c r="L87" s="164">
        <f t="shared" si="20"/>
        <v>68.59903381642512</v>
      </c>
      <c r="M87" s="164">
        <f t="shared" si="20"/>
        <v>82.167832167832174</v>
      </c>
      <c r="N87" s="176" t="s">
        <v>519</v>
      </c>
      <c r="O87" s="164"/>
      <c r="P87" s="164"/>
      <c r="Q87" s="164"/>
      <c r="R87" s="164"/>
      <c r="S87" s="164"/>
      <c r="T87" s="164"/>
      <c r="U87" s="164"/>
      <c r="V87" s="164"/>
      <c r="W87" s="164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</row>
    <row r="88" spans="1:139" ht="18" customHeight="1">
      <c r="A88" s="173" t="s">
        <v>346</v>
      </c>
      <c r="B88" s="155" t="s">
        <v>484</v>
      </c>
      <c r="C88" s="124">
        <f>SUM(D88:M88)</f>
        <v>5365</v>
      </c>
      <c r="D88" s="125">
        <v>1179</v>
      </c>
      <c r="E88" s="124">
        <v>927</v>
      </c>
      <c r="F88" s="124">
        <v>0</v>
      </c>
      <c r="G88" s="124">
        <v>0</v>
      </c>
      <c r="H88" s="124">
        <v>761</v>
      </c>
      <c r="I88" s="124">
        <v>203</v>
      </c>
      <c r="J88" s="124">
        <v>674</v>
      </c>
      <c r="K88" s="124">
        <v>583</v>
      </c>
      <c r="L88" s="124">
        <v>568</v>
      </c>
      <c r="M88" s="124">
        <v>470</v>
      </c>
      <c r="N88" s="124"/>
      <c r="O88" s="125"/>
      <c r="P88" s="124"/>
      <c r="Q88" s="124"/>
      <c r="R88" s="124"/>
      <c r="S88" s="124"/>
      <c r="T88" s="124"/>
      <c r="U88" s="124"/>
      <c r="V88" s="124"/>
      <c r="W88" s="124"/>
    </row>
    <row r="89" spans="1:139" ht="17.25" customHeight="1">
      <c r="A89" s="173" t="s">
        <v>347</v>
      </c>
      <c r="B89" s="155" t="s">
        <v>483</v>
      </c>
      <c r="C89" s="124">
        <f>SUM(D89:M89)</f>
        <v>12345</v>
      </c>
      <c r="D89" s="125">
        <v>2668</v>
      </c>
      <c r="E89" s="124">
        <v>1882</v>
      </c>
      <c r="F89" s="124">
        <v>1914</v>
      </c>
      <c r="G89" s="124">
        <v>894</v>
      </c>
      <c r="H89" s="124">
        <v>1093</v>
      </c>
      <c r="I89" s="124">
        <v>964</v>
      </c>
      <c r="J89" s="124">
        <v>709</v>
      </c>
      <c r="K89" s="124">
        <v>821</v>
      </c>
      <c r="L89" s="124">
        <v>828</v>
      </c>
      <c r="M89" s="124">
        <v>572</v>
      </c>
      <c r="N89" s="124"/>
      <c r="O89" s="125"/>
      <c r="P89" s="124"/>
      <c r="Q89" s="124"/>
      <c r="R89" s="124"/>
      <c r="S89" s="124"/>
      <c r="T89" s="124"/>
      <c r="U89" s="124"/>
      <c r="V89" s="124"/>
      <c r="W89" s="124"/>
    </row>
    <row r="90" spans="1:139" s="166" customFormat="1" ht="38.25" customHeight="1">
      <c r="A90" s="172" t="s">
        <v>303</v>
      </c>
      <c r="B90" s="163" t="s">
        <v>294</v>
      </c>
      <c r="C90" s="164">
        <f>C91*100/C92</f>
        <v>10.744474997453915</v>
      </c>
      <c r="D90" s="164">
        <f t="shared" ref="D90:M90" si="21">D91*100/D92</f>
        <v>9.3457943925233641E-2</v>
      </c>
      <c r="E90" s="164">
        <f t="shared" si="21"/>
        <v>0</v>
      </c>
      <c r="F90" s="164">
        <f t="shared" si="21"/>
        <v>25.566750629722922</v>
      </c>
      <c r="G90" s="164">
        <f t="shared" si="21"/>
        <v>0</v>
      </c>
      <c r="H90" s="164">
        <f t="shared" si="21"/>
        <v>11.161731207289295</v>
      </c>
      <c r="I90" s="164">
        <f t="shared" si="21"/>
        <v>20.136986301369863</v>
      </c>
      <c r="J90" s="164">
        <f t="shared" si="21"/>
        <v>45.062836624775585</v>
      </c>
      <c r="K90" s="164">
        <f t="shared" si="21"/>
        <v>0</v>
      </c>
      <c r="L90" s="164">
        <f t="shared" si="21"/>
        <v>25.168918918918919</v>
      </c>
      <c r="M90" s="164">
        <f t="shared" si="21"/>
        <v>0.48426150121065376</v>
      </c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</row>
    <row r="91" spans="1:139" ht="18" customHeight="1">
      <c r="A91" s="173" t="s">
        <v>348</v>
      </c>
      <c r="B91" s="155" t="s">
        <v>486</v>
      </c>
      <c r="C91" s="124">
        <f>SUM(D91:M91)</f>
        <v>1055</v>
      </c>
      <c r="D91" s="125">
        <v>2</v>
      </c>
      <c r="E91" s="124">
        <v>0</v>
      </c>
      <c r="F91" s="124">
        <v>406</v>
      </c>
      <c r="G91" s="124">
        <v>0</v>
      </c>
      <c r="H91" s="124">
        <v>98</v>
      </c>
      <c r="I91" s="124">
        <v>147</v>
      </c>
      <c r="J91" s="124">
        <v>251</v>
      </c>
      <c r="K91" s="124">
        <v>0</v>
      </c>
      <c r="L91" s="124">
        <v>149</v>
      </c>
      <c r="M91" s="124">
        <v>2</v>
      </c>
      <c r="N91" s="125" t="s">
        <v>520</v>
      </c>
      <c r="O91" s="125"/>
      <c r="P91" s="124"/>
      <c r="Q91" s="124"/>
      <c r="R91" s="124"/>
      <c r="S91" s="124"/>
      <c r="T91" s="124"/>
      <c r="U91" s="124"/>
      <c r="V91" s="124"/>
      <c r="W91" s="124"/>
    </row>
    <row r="92" spans="1:139" ht="17.25" customHeight="1">
      <c r="A92" s="173" t="s">
        <v>485</v>
      </c>
      <c r="B92" s="155" t="s">
        <v>487</v>
      </c>
      <c r="C92" s="124">
        <f>SUM(D92:M92)</f>
        <v>9819</v>
      </c>
      <c r="D92" s="125">
        <v>2140</v>
      </c>
      <c r="E92" s="124">
        <v>1581</v>
      </c>
      <c r="F92" s="124">
        <v>1588</v>
      </c>
      <c r="G92" s="124">
        <v>751</v>
      </c>
      <c r="H92" s="124">
        <v>878</v>
      </c>
      <c r="I92" s="124">
        <v>730</v>
      </c>
      <c r="J92" s="124">
        <v>557</v>
      </c>
      <c r="K92" s="124">
        <v>589</v>
      </c>
      <c r="L92" s="124">
        <v>592</v>
      </c>
      <c r="M92" s="124">
        <v>413</v>
      </c>
      <c r="N92" s="124"/>
      <c r="O92" s="125"/>
      <c r="P92" s="124"/>
      <c r="Q92" s="124"/>
      <c r="R92" s="124"/>
      <c r="S92" s="124"/>
      <c r="T92" s="124"/>
      <c r="U92" s="124"/>
      <c r="V92" s="124"/>
      <c r="W92" s="124"/>
    </row>
    <row r="93" spans="1:139" s="166" customFormat="1" ht="36.75" customHeight="1">
      <c r="A93" s="172" t="s">
        <v>305</v>
      </c>
      <c r="B93" s="163" t="s">
        <v>297</v>
      </c>
      <c r="C93" s="164">
        <f>C94*100/C95</f>
        <v>16.524908869987851</v>
      </c>
      <c r="D93" s="164">
        <f t="shared" ref="D93:M93" si="22">D94*100/D95</f>
        <v>16.754122938530735</v>
      </c>
      <c r="E93" s="164">
        <f t="shared" si="22"/>
        <v>18.278427205100957</v>
      </c>
      <c r="F93" s="164">
        <f t="shared" si="22"/>
        <v>0</v>
      </c>
      <c r="G93" s="164">
        <f t="shared" si="22"/>
        <v>0</v>
      </c>
      <c r="H93" s="164">
        <f t="shared" si="22"/>
        <v>16.468435498627631</v>
      </c>
      <c r="I93" s="164">
        <f t="shared" si="22"/>
        <v>10.269709543568466</v>
      </c>
      <c r="J93" s="164">
        <f t="shared" si="22"/>
        <v>45.698166431593791</v>
      </c>
      <c r="K93" s="164">
        <f t="shared" si="22"/>
        <v>29.719853836784409</v>
      </c>
      <c r="L93" s="164">
        <f t="shared" si="22"/>
        <v>25.362318840579711</v>
      </c>
      <c r="M93" s="164">
        <f t="shared" si="22"/>
        <v>33.566433566433567</v>
      </c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</row>
    <row r="94" spans="1:139" ht="18" customHeight="1">
      <c r="A94" s="173" t="s">
        <v>350</v>
      </c>
      <c r="B94" s="155" t="s">
        <v>488</v>
      </c>
      <c r="C94" s="124">
        <f>SUM(D94:M94)</f>
        <v>2040</v>
      </c>
      <c r="D94" s="125">
        <v>447</v>
      </c>
      <c r="E94" s="124">
        <v>344</v>
      </c>
      <c r="F94" s="124">
        <v>0</v>
      </c>
      <c r="G94" s="124">
        <v>0</v>
      </c>
      <c r="H94" s="124">
        <v>180</v>
      </c>
      <c r="I94" s="124">
        <v>99</v>
      </c>
      <c r="J94" s="124">
        <v>324</v>
      </c>
      <c r="K94" s="124">
        <v>244</v>
      </c>
      <c r="L94" s="124">
        <v>210</v>
      </c>
      <c r="M94" s="124">
        <v>192</v>
      </c>
      <c r="N94" s="170" t="s">
        <v>521</v>
      </c>
      <c r="O94" s="125"/>
      <c r="P94" s="124"/>
      <c r="Q94" s="124"/>
      <c r="R94" s="124"/>
      <c r="S94" s="124"/>
      <c r="T94" s="124"/>
      <c r="U94" s="124"/>
      <c r="V94" s="124"/>
      <c r="W94" s="124"/>
    </row>
    <row r="95" spans="1:139" ht="17.25" customHeight="1">
      <c r="A95" s="173" t="s">
        <v>349</v>
      </c>
      <c r="B95" s="155" t="s">
        <v>489</v>
      </c>
      <c r="C95" s="124">
        <f>SUM(D95:M95)</f>
        <v>12345</v>
      </c>
      <c r="D95" s="125">
        <v>2668</v>
      </c>
      <c r="E95" s="124">
        <v>1882</v>
      </c>
      <c r="F95" s="124">
        <v>1914</v>
      </c>
      <c r="G95" s="124">
        <v>894</v>
      </c>
      <c r="H95" s="124">
        <v>1093</v>
      </c>
      <c r="I95" s="124">
        <v>964</v>
      </c>
      <c r="J95" s="124">
        <v>709</v>
      </c>
      <c r="K95" s="124">
        <v>821</v>
      </c>
      <c r="L95" s="124">
        <v>828</v>
      </c>
      <c r="M95" s="124">
        <v>572</v>
      </c>
      <c r="N95" s="124"/>
      <c r="O95" s="125"/>
      <c r="P95" s="124"/>
      <c r="Q95" s="124"/>
      <c r="R95" s="124"/>
      <c r="S95" s="124"/>
      <c r="T95" s="124"/>
      <c r="U95" s="124"/>
      <c r="V95" s="124"/>
      <c r="W95" s="124"/>
    </row>
    <row r="96" spans="1:139" s="166" customFormat="1" ht="20.25" customHeight="1">
      <c r="A96" s="172" t="s">
        <v>612</v>
      </c>
      <c r="B96" s="163" t="s">
        <v>298</v>
      </c>
      <c r="C96" s="164">
        <f>C97*100/C98</f>
        <v>92.83644796772515</v>
      </c>
      <c r="D96" s="164">
        <f t="shared" ref="D96:M96" si="23">D97*100/D98</f>
        <v>90.059400741688819</v>
      </c>
      <c r="E96" s="164">
        <f t="shared" si="23"/>
        <v>93.204527550893488</v>
      </c>
      <c r="F96" s="164">
        <f t="shared" si="23"/>
        <v>94.66773134593204</v>
      </c>
      <c r="G96" s="164">
        <f t="shared" si="23"/>
        <v>93.030515882307029</v>
      </c>
      <c r="H96" s="164">
        <f t="shared" si="23"/>
        <v>92.083712465878065</v>
      </c>
      <c r="I96" s="164">
        <f t="shared" si="23"/>
        <v>92.760027192386133</v>
      </c>
      <c r="J96" s="164">
        <f t="shared" si="23"/>
        <v>96.424561706537702</v>
      </c>
      <c r="K96" s="164">
        <f t="shared" si="23"/>
        <v>95.042095416276894</v>
      </c>
      <c r="L96" s="164">
        <f t="shared" si="23"/>
        <v>92.710984424310297</v>
      </c>
      <c r="M96" s="164">
        <f t="shared" si="23"/>
        <v>90.942554378137203</v>
      </c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</row>
    <row r="97" spans="1:256" ht="34.5">
      <c r="A97" s="173" t="s">
        <v>613</v>
      </c>
      <c r="B97" s="155" t="s">
        <v>542</v>
      </c>
      <c r="C97" s="178">
        <f>SUM(D97:M97)</f>
        <v>144512</v>
      </c>
      <c r="D97" s="124">
        <f>22422+5020</f>
        <v>27442</v>
      </c>
      <c r="E97" s="125">
        <f>19811+2669</f>
        <v>22480</v>
      </c>
      <c r="F97" s="124">
        <f>15798+5542</f>
        <v>21340</v>
      </c>
      <c r="G97" s="124">
        <f>9713+2207</f>
        <v>11920</v>
      </c>
      <c r="H97" s="124">
        <f>10105+1027</f>
        <v>11132</v>
      </c>
      <c r="I97" s="124">
        <f>11268+2377</f>
        <v>13645</v>
      </c>
      <c r="J97" s="124">
        <f>8781+2384</f>
        <v>11165</v>
      </c>
      <c r="K97" s="124">
        <f>6772+1356</f>
        <v>8128</v>
      </c>
      <c r="L97" s="124">
        <f>7672+1435</f>
        <v>9107</v>
      </c>
      <c r="M97" s="124">
        <f>7006+1147</f>
        <v>8153</v>
      </c>
      <c r="N97" s="220"/>
      <c r="O97" s="125" t="s">
        <v>570</v>
      </c>
      <c r="P97" s="124"/>
      <c r="Q97" s="124"/>
      <c r="R97" s="124"/>
      <c r="S97" s="124"/>
      <c r="T97" s="124"/>
      <c r="U97" s="124"/>
      <c r="V97" s="124"/>
      <c r="W97" s="124"/>
    </row>
    <row r="98" spans="1:256" ht="17.25" customHeight="1">
      <c r="A98" s="173" t="s">
        <v>351</v>
      </c>
      <c r="B98" s="155" t="s">
        <v>541</v>
      </c>
      <c r="C98" s="178">
        <f>SUM(D98:M98)</f>
        <v>155663</v>
      </c>
      <c r="D98" s="124">
        <v>30471</v>
      </c>
      <c r="E98" s="125">
        <v>24119</v>
      </c>
      <c r="F98" s="124">
        <v>22542</v>
      </c>
      <c r="G98" s="124">
        <v>12813</v>
      </c>
      <c r="H98" s="124">
        <v>12089</v>
      </c>
      <c r="I98" s="124">
        <v>14710</v>
      </c>
      <c r="J98" s="124">
        <v>11579</v>
      </c>
      <c r="K98" s="124">
        <v>8552</v>
      </c>
      <c r="L98" s="124">
        <v>9823</v>
      </c>
      <c r="M98" s="124">
        <v>8965</v>
      </c>
      <c r="N98" s="124"/>
      <c r="O98" s="125"/>
      <c r="P98" s="124"/>
      <c r="Q98" s="124"/>
      <c r="R98" s="124"/>
      <c r="S98" s="124"/>
      <c r="T98" s="124"/>
      <c r="U98" s="124"/>
      <c r="V98" s="124"/>
      <c r="W98" s="124"/>
    </row>
    <row r="99" spans="1:256" s="77" customFormat="1">
      <c r="A99" s="75"/>
      <c r="B99" s="76" t="s">
        <v>48</v>
      </c>
      <c r="C99" s="75"/>
      <c r="D99" s="272"/>
      <c r="E99" s="273"/>
      <c r="F99" s="273"/>
      <c r="G99" s="273"/>
      <c r="H99" s="274"/>
      <c r="I99" s="272"/>
      <c r="J99" s="273"/>
      <c r="K99" s="273"/>
      <c r="L99" s="274"/>
      <c r="M99" s="273"/>
      <c r="N99" s="273"/>
      <c r="O99" s="274"/>
      <c r="P99" s="272"/>
      <c r="Q99" s="273"/>
      <c r="R99" s="273"/>
      <c r="S99" s="274"/>
      <c r="T99" s="272"/>
      <c r="U99" s="273"/>
      <c r="V99" s="273"/>
      <c r="W99" s="274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69"/>
      <c r="GL99" s="69"/>
      <c r="GM99" s="69"/>
      <c r="GN99" s="69"/>
      <c r="GO99" s="69"/>
      <c r="GP99" s="69"/>
      <c r="GQ99" s="69"/>
      <c r="GR99" s="69"/>
      <c r="GS99" s="69"/>
      <c r="GT99" s="69"/>
      <c r="GU99" s="69"/>
      <c r="GV99" s="69"/>
      <c r="GW99" s="69"/>
      <c r="GX99" s="69"/>
      <c r="GY99" s="69"/>
      <c r="GZ99" s="69"/>
      <c r="HA99" s="69"/>
      <c r="HB99" s="69"/>
      <c r="HC99" s="69"/>
      <c r="HD99" s="69"/>
      <c r="HE99" s="69"/>
      <c r="HF99" s="69"/>
      <c r="HG99" s="69"/>
      <c r="HH99" s="69"/>
      <c r="HI99" s="69"/>
      <c r="HJ99" s="69"/>
      <c r="HK99" s="69"/>
      <c r="HL99" s="69"/>
      <c r="HM99" s="69"/>
      <c r="HN99" s="69"/>
      <c r="HO99" s="69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69"/>
      <c r="IJ99" s="69"/>
      <c r="IK99" s="69"/>
      <c r="IL99" s="69"/>
      <c r="IM99" s="69"/>
      <c r="IN99" s="69"/>
      <c r="IO99" s="69"/>
      <c r="IP99" s="69"/>
      <c r="IQ99" s="69"/>
      <c r="IR99" s="69"/>
      <c r="IS99" s="69"/>
      <c r="IT99" s="69"/>
      <c r="IU99" s="69"/>
      <c r="IV99" s="69"/>
    </row>
    <row r="100" spans="1:256" s="70" customFormat="1" ht="39.75" customHeight="1">
      <c r="A100" s="66" t="s">
        <v>49</v>
      </c>
      <c r="B100" s="144" t="s">
        <v>411</v>
      </c>
      <c r="C100" s="122">
        <f>C101/C102</f>
        <v>1.03525530758409</v>
      </c>
      <c r="D100" s="122">
        <f t="shared" ref="D100:M100" si="24">D101/D102</f>
        <v>1.3960511363636363</v>
      </c>
      <c r="E100" s="122">
        <f t="shared" si="24"/>
        <v>0.98864677731391915</v>
      </c>
      <c r="F100" s="122">
        <f t="shared" si="24"/>
        <v>1.0135462309691794</v>
      </c>
      <c r="G100" s="122">
        <f t="shared" si="24"/>
        <v>1.0348013064779531</v>
      </c>
      <c r="H100" s="122">
        <f t="shared" si="24"/>
        <v>0.59843595505617975</v>
      </c>
      <c r="I100" s="122">
        <f t="shared" si="24"/>
        <v>0.58072795732663951</v>
      </c>
      <c r="J100" s="122">
        <f t="shared" si="24"/>
        <v>0.68845253164556974</v>
      </c>
      <c r="K100" s="122">
        <f t="shared" si="24"/>
        <v>0.64248893428668707</v>
      </c>
      <c r="L100" s="122">
        <f t="shared" si="24"/>
        <v>0.53089661089661089</v>
      </c>
      <c r="M100" s="122">
        <f t="shared" si="24"/>
        <v>0.52527688787185356</v>
      </c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  <c r="IP100" s="69"/>
      <c r="IQ100" s="69"/>
      <c r="IR100" s="69"/>
      <c r="IS100" s="69"/>
      <c r="IT100" s="69"/>
      <c r="IU100" s="69"/>
      <c r="IV100" s="69"/>
    </row>
    <row r="101" spans="1:256" ht="21.75" customHeight="1">
      <c r="A101" s="123" t="s">
        <v>50</v>
      </c>
      <c r="B101" s="155" t="s">
        <v>249</v>
      </c>
      <c r="C101" s="197">
        <f>SUM(D101:M101)</f>
        <v>64757.29</v>
      </c>
      <c r="D101" s="197">
        <v>32924.47</v>
      </c>
      <c r="E101" s="197">
        <v>9709.5</v>
      </c>
      <c r="F101" s="197">
        <v>5458.96</v>
      </c>
      <c r="G101" s="197">
        <v>5702.79</v>
      </c>
      <c r="H101" s="197">
        <v>2663.04</v>
      </c>
      <c r="I101" s="197">
        <v>1850.78</v>
      </c>
      <c r="J101" s="197">
        <v>2175.5100000000002</v>
      </c>
      <c r="K101" s="197">
        <v>1886.99</v>
      </c>
      <c r="L101" s="197">
        <v>1237.52</v>
      </c>
      <c r="M101" s="197">
        <v>1147.73</v>
      </c>
      <c r="N101" s="73"/>
      <c r="O101" s="74" t="s">
        <v>253</v>
      </c>
      <c r="P101" s="73"/>
      <c r="Q101" s="73"/>
      <c r="R101" s="179"/>
      <c r="S101" s="73"/>
      <c r="T101" s="73"/>
      <c r="U101" s="73"/>
      <c r="V101" s="73"/>
      <c r="W101" s="73"/>
    </row>
    <row r="102" spans="1:256" ht="21" customHeight="1">
      <c r="A102" s="123" t="s">
        <v>51</v>
      </c>
      <c r="B102" s="155" t="s">
        <v>250</v>
      </c>
      <c r="C102" s="124">
        <f>SUM(D102:M102)</f>
        <v>62552</v>
      </c>
      <c r="D102" s="125">
        <v>23584</v>
      </c>
      <c r="E102" s="124">
        <v>9821</v>
      </c>
      <c r="F102" s="124">
        <v>5386</v>
      </c>
      <c r="G102" s="124">
        <v>5511</v>
      </c>
      <c r="H102" s="124">
        <v>4450</v>
      </c>
      <c r="I102" s="124">
        <v>3187</v>
      </c>
      <c r="J102" s="124">
        <v>3160</v>
      </c>
      <c r="K102" s="124">
        <v>2937</v>
      </c>
      <c r="L102" s="124">
        <v>2331</v>
      </c>
      <c r="M102" s="124">
        <v>2185</v>
      </c>
      <c r="N102" s="73"/>
      <c r="O102" s="73"/>
      <c r="P102" s="73"/>
      <c r="Q102" s="73"/>
      <c r="R102" s="124"/>
      <c r="S102" s="73"/>
      <c r="T102" s="73"/>
      <c r="U102" s="73"/>
      <c r="V102" s="73"/>
      <c r="W102" s="73"/>
    </row>
    <row r="103" spans="1:256" s="77" customFormat="1">
      <c r="A103" s="75"/>
      <c r="B103" s="76" t="s">
        <v>52</v>
      </c>
      <c r="C103" s="75"/>
      <c r="D103" s="272"/>
      <c r="E103" s="273"/>
      <c r="F103" s="273"/>
      <c r="G103" s="273"/>
      <c r="H103" s="274"/>
      <c r="I103" s="272"/>
      <c r="J103" s="273"/>
      <c r="K103" s="273"/>
      <c r="L103" s="274"/>
      <c r="M103" s="273"/>
      <c r="N103" s="273"/>
      <c r="O103" s="274"/>
      <c r="P103" s="272"/>
      <c r="Q103" s="273"/>
      <c r="R103" s="273"/>
      <c r="S103" s="274"/>
      <c r="T103" s="272"/>
      <c r="U103" s="273"/>
      <c r="V103" s="273"/>
      <c r="W103" s="274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</row>
    <row r="104" spans="1:256" ht="34.5">
      <c r="A104" s="71" t="s">
        <v>53</v>
      </c>
      <c r="B104" s="72" t="s">
        <v>54</v>
      </c>
      <c r="C104" s="73" t="s">
        <v>412</v>
      </c>
      <c r="D104" s="74" t="s">
        <v>618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56" s="77" customFormat="1">
      <c r="A105" s="160"/>
      <c r="B105" s="180" t="s">
        <v>55</v>
      </c>
      <c r="C105" s="181"/>
      <c r="D105" s="284"/>
      <c r="E105" s="285"/>
      <c r="F105" s="285"/>
      <c r="G105" s="285"/>
      <c r="H105" s="286"/>
      <c r="I105" s="284"/>
      <c r="J105" s="285"/>
      <c r="K105" s="285"/>
      <c r="L105" s="286"/>
      <c r="M105" s="285"/>
      <c r="N105" s="285"/>
      <c r="O105" s="286"/>
      <c r="P105" s="284"/>
      <c r="Q105" s="285"/>
      <c r="R105" s="285"/>
      <c r="S105" s="286"/>
      <c r="T105" s="284"/>
      <c r="U105" s="285"/>
      <c r="V105" s="285"/>
      <c r="W105" s="286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69"/>
      <c r="GL105" s="69"/>
      <c r="GM105" s="69"/>
      <c r="GN105" s="69"/>
      <c r="GO105" s="69"/>
      <c r="GP105" s="69"/>
      <c r="GQ105" s="69"/>
      <c r="GR105" s="69"/>
      <c r="GS105" s="69"/>
      <c r="GT105" s="69"/>
      <c r="GU105" s="69"/>
      <c r="GV105" s="69"/>
      <c r="GW105" s="69"/>
      <c r="GX105" s="69"/>
      <c r="GY105" s="69"/>
      <c r="GZ105" s="69"/>
      <c r="HA105" s="69"/>
      <c r="HB105" s="69"/>
      <c r="HC105" s="69"/>
      <c r="HD105" s="69"/>
      <c r="HE105" s="69"/>
      <c r="HF105" s="69"/>
      <c r="HG105" s="69"/>
      <c r="HH105" s="69"/>
      <c r="HI105" s="69"/>
      <c r="HJ105" s="69"/>
      <c r="HK105" s="69"/>
      <c r="HL105" s="69"/>
      <c r="HM105" s="69"/>
      <c r="HN105" s="69"/>
      <c r="HO105" s="69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69"/>
      <c r="IJ105" s="69"/>
      <c r="IK105" s="69"/>
      <c r="IL105" s="69"/>
      <c r="IM105" s="69"/>
      <c r="IN105" s="69"/>
      <c r="IO105" s="69"/>
      <c r="IP105" s="69"/>
      <c r="IQ105" s="69"/>
      <c r="IR105" s="69"/>
      <c r="IS105" s="69"/>
      <c r="IT105" s="69"/>
      <c r="IU105" s="69"/>
      <c r="IV105" s="69"/>
    </row>
    <row r="106" spans="1:256" ht="33.75" customHeight="1">
      <c r="A106" s="71" t="s">
        <v>56</v>
      </c>
      <c r="B106" s="72" t="s">
        <v>57</v>
      </c>
      <c r="C106" s="73" t="s">
        <v>415</v>
      </c>
      <c r="D106" s="74" t="s">
        <v>431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56" ht="33.75" customHeight="1">
      <c r="A107" s="71" t="s">
        <v>421</v>
      </c>
      <c r="B107" s="182" t="s">
        <v>414</v>
      </c>
      <c r="C107" s="126" t="s">
        <v>554</v>
      </c>
      <c r="D107" s="74"/>
      <c r="E107" s="73"/>
      <c r="F107" s="73"/>
      <c r="G107" s="73"/>
      <c r="H107" s="73"/>
      <c r="I107" s="73"/>
      <c r="J107" s="73"/>
      <c r="K107" s="207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56" ht="33.75" customHeight="1">
      <c r="A108" s="71" t="s">
        <v>422</v>
      </c>
      <c r="B108" s="182" t="s">
        <v>416</v>
      </c>
      <c r="C108" s="73" t="s">
        <v>415</v>
      </c>
      <c r="D108" s="74"/>
      <c r="E108" s="73"/>
      <c r="F108" s="74" t="s">
        <v>255</v>
      </c>
      <c r="G108" s="73"/>
      <c r="H108" s="73"/>
      <c r="I108" s="73"/>
      <c r="J108" s="73"/>
      <c r="K108" s="207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56" ht="33.75" customHeight="1">
      <c r="A109" s="71" t="s">
        <v>423</v>
      </c>
      <c r="B109" s="182" t="s">
        <v>417</v>
      </c>
      <c r="C109" s="147" t="s">
        <v>415</v>
      </c>
      <c r="D109" s="183" t="s">
        <v>429</v>
      </c>
      <c r="E109" s="73"/>
      <c r="F109" s="73"/>
      <c r="G109" s="73"/>
      <c r="H109" s="73"/>
      <c r="I109" s="73"/>
      <c r="J109" s="73"/>
      <c r="K109" s="207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56" ht="33.75" customHeight="1">
      <c r="A110" s="71" t="s">
        <v>424</v>
      </c>
      <c r="B110" s="182" t="s">
        <v>418</v>
      </c>
      <c r="C110" s="73" t="s">
        <v>415</v>
      </c>
      <c r="D110" s="73"/>
      <c r="E110" s="73"/>
      <c r="F110" s="73"/>
      <c r="G110" s="73"/>
      <c r="H110" s="73"/>
      <c r="I110" s="73"/>
      <c r="J110" s="73"/>
      <c r="K110" s="207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56" ht="21.75" customHeight="1">
      <c r="A111" s="71" t="s">
        <v>426</v>
      </c>
      <c r="B111" s="189" t="s">
        <v>419</v>
      </c>
      <c r="C111" s="126" t="s">
        <v>427</v>
      </c>
      <c r="D111" s="126" t="s">
        <v>553</v>
      </c>
      <c r="E111" s="208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56" ht="18.75" customHeight="1">
      <c r="A112" s="71" t="s">
        <v>425</v>
      </c>
      <c r="B112" s="225" t="s">
        <v>615</v>
      </c>
      <c r="C112" s="73" t="s">
        <v>415</v>
      </c>
      <c r="D112" s="126" t="s">
        <v>555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56" s="77" customFormat="1">
      <c r="A113" s="75"/>
      <c r="B113" s="76" t="s">
        <v>58</v>
      </c>
      <c r="C113" s="75"/>
      <c r="D113" s="272"/>
      <c r="E113" s="273"/>
      <c r="F113" s="273"/>
      <c r="G113" s="273"/>
      <c r="H113" s="274"/>
      <c r="I113" s="272"/>
      <c r="J113" s="273"/>
      <c r="K113" s="273"/>
      <c r="L113" s="274"/>
      <c r="M113" s="273"/>
      <c r="N113" s="273"/>
      <c r="O113" s="274"/>
      <c r="P113" s="272"/>
      <c r="Q113" s="273"/>
      <c r="R113" s="273"/>
      <c r="S113" s="274"/>
      <c r="T113" s="272"/>
      <c r="U113" s="273"/>
      <c r="V113" s="273"/>
      <c r="W113" s="274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  <c r="IP113" s="69"/>
      <c r="IQ113" s="69"/>
      <c r="IR113" s="69"/>
      <c r="IS113" s="69"/>
      <c r="IT113" s="69"/>
      <c r="IU113" s="69"/>
      <c r="IV113" s="69"/>
    </row>
    <row r="114" spans="1:256" s="77" customFormat="1" ht="34.5">
      <c r="A114" s="144" t="s">
        <v>59</v>
      </c>
      <c r="B114" s="67" t="s">
        <v>60</v>
      </c>
      <c r="C114" s="68" t="s">
        <v>506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  <c r="IP114" s="69"/>
      <c r="IQ114" s="69"/>
      <c r="IR114" s="69"/>
      <c r="IS114" s="69"/>
      <c r="IT114" s="69"/>
      <c r="IU114" s="69"/>
      <c r="IV114" s="69"/>
    </row>
    <row r="115" spans="1:256" ht="33.75" customHeight="1">
      <c r="A115" s="123" t="s">
        <v>61</v>
      </c>
      <c r="B115" s="155" t="s">
        <v>62</v>
      </c>
      <c r="C115" s="179">
        <f>C116*100000/C117</f>
        <v>911.36652094203919</v>
      </c>
      <c r="D115" s="179">
        <f t="shared" ref="D115:M115" si="25">D116*100000/D117</f>
        <v>1457.4976236451789</v>
      </c>
      <c r="E115" s="179">
        <f t="shared" si="25"/>
        <v>644.83627204030222</v>
      </c>
      <c r="F115" s="179">
        <f t="shared" si="25"/>
        <v>594.98477755589749</v>
      </c>
      <c r="G115" s="197">
        <f t="shared" si="25"/>
        <v>1289.3500760420452</v>
      </c>
      <c r="H115" s="179">
        <f t="shared" si="25"/>
        <v>842.08911726359383</v>
      </c>
      <c r="I115" s="179">
        <f t="shared" si="25"/>
        <v>871.06715045479393</v>
      </c>
      <c r="J115" s="179">
        <f t="shared" si="25"/>
        <v>643.58387885479931</v>
      </c>
      <c r="K115" s="197">
        <f t="shared" si="25"/>
        <v>1309.9389712292939</v>
      </c>
      <c r="L115" s="179">
        <f t="shared" si="25"/>
        <v>625.79588866654535</v>
      </c>
      <c r="M115" s="179">
        <f t="shared" si="25"/>
        <v>408.56959163780408</v>
      </c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56" ht="37.5" customHeight="1">
      <c r="A116" s="123" t="s">
        <v>63</v>
      </c>
      <c r="B116" s="72" t="s">
        <v>64</v>
      </c>
      <c r="C116" s="124">
        <f>SUM(D116:M116)</f>
        <v>7755</v>
      </c>
      <c r="D116" s="124">
        <v>2438</v>
      </c>
      <c r="E116" s="73">
        <v>832</v>
      </c>
      <c r="F116" s="73">
        <v>727</v>
      </c>
      <c r="G116" s="73">
        <v>958</v>
      </c>
      <c r="H116" s="73">
        <v>549</v>
      </c>
      <c r="I116" s="124">
        <v>701</v>
      </c>
      <c r="J116" s="73">
        <v>408</v>
      </c>
      <c r="K116" s="73">
        <v>601</v>
      </c>
      <c r="L116" s="73">
        <v>344</v>
      </c>
      <c r="M116" s="73">
        <v>197</v>
      </c>
      <c r="N116" s="73"/>
      <c r="O116" s="74" t="s">
        <v>253</v>
      </c>
      <c r="P116" s="124"/>
      <c r="Q116" s="73"/>
      <c r="R116" s="73"/>
      <c r="S116" s="73"/>
      <c r="T116" s="124"/>
      <c r="U116" s="73"/>
      <c r="V116" s="73"/>
      <c r="W116" s="73"/>
    </row>
    <row r="117" spans="1:256" ht="32.25" hidden="1" customHeight="1">
      <c r="A117" s="73" t="s">
        <v>65</v>
      </c>
      <c r="B117" s="72" t="s">
        <v>66</v>
      </c>
      <c r="C117" s="124">
        <f>SUM(D117:M117)</f>
        <v>850920</v>
      </c>
      <c r="D117" s="124">
        <v>167273</v>
      </c>
      <c r="E117" s="124">
        <v>129025</v>
      </c>
      <c r="F117" s="124">
        <v>122188</v>
      </c>
      <c r="G117" s="124">
        <v>74301</v>
      </c>
      <c r="H117" s="124">
        <v>65195</v>
      </c>
      <c r="I117" s="124">
        <v>80476</v>
      </c>
      <c r="J117" s="73">
        <v>63395</v>
      </c>
      <c r="K117" s="124">
        <v>45880</v>
      </c>
      <c r="L117" s="124">
        <v>54970</v>
      </c>
      <c r="M117" s="124">
        <v>48217</v>
      </c>
      <c r="N117" s="124"/>
      <c r="O117" s="124"/>
      <c r="P117" s="124"/>
      <c r="Q117" s="73"/>
      <c r="R117" s="124"/>
      <c r="S117" s="124"/>
      <c r="T117" s="124"/>
      <c r="U117" s="73"/>
      <c r="V117" s="124"/>
      <c r="W117" s="124"/>
    </row>
    <row r="118" spans="1:256" ht="32.25" customHeight="1">
      <c r="A118" s="71" t="s">
        <v>67</v>
      </c>
      <c r="B118" s="72" t="s">
        <v>477</v>
      </c>
      <c r="C118" s="73">
        <v>860.53</v>
      </c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</row>
    <row r="119" spans="1:256" s="77" customFormat="1">
      <c r="A119" s="75"/>
      <c r="B119" s="76" t="s">
        <v>69</v>
      </c>
      <c r="C119" s="75"/>
      <c r="D119" s="272"/>
      <c r="E119" s="273"/>
      <c r="F119" s="273"/>
      <c r="G119" s="273"/>
      <c r="H119" s="274"/>
      <c r="I119" s="272"/>
      <c r="J119" s="273"/>
      <c r="K119" s="273"/>
      <c r="L119" s="274"/>
      <c r="M119" s="273"/>
      <c r="N119" s="273"/>
      <c r="O119" s="274"/>
      <c r="P119" s="272"/>
      <c r="Q119" s="273"/>
      <c r="R119" s="273"/>
      <c r="S119" s="274"/>
      <c r="T119" s="272"/>
      <c r="U119" s="273"/>
      <c r="V119" s="273"/>
      <c r="W119" s="274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  <c r="IP119" s="69"/>
      <c r="IQ119" s="69"/>
      <c r="IR119" s="69"/>
      <c r="IS119" s="69"/>
      <c r="IT119" s="69"/>
      <c r="IU119" s="69"/>
      <c r="IV119" s="69"/>
    </row>
    <row r="120" spans="1:256" s="70" customFormat="1" ht="34.5">
      <c r="A120" s="66" t="s">
        <v>70</v>
      </c>
      <c r="B120" s="67" t="s">
        <v>71</v>
      </c>
      <c r="C120" s="68" t="s">
        <v>507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69"/>
      <c r="HB120" s="69"/>
      <c r="HC120" s="69"/>
      <c r="HD120" s="69"/>
      <c r="HE120" s="69"/>
      <c r="HF120" s="69"/>
      <c r="HG120" s="69"/>
      <c r="HH120" s="69"/>
      <c r="HI120" s="69"/>
      <c r="HJ120" s="69"/>
      <c r="HK120" s="69"/>
      <c r="HL120" s="69"/>
      <c r="HM120" s="69"/>
      <c r="HN120" s="69"/>
      <c r="HO120" s="69"/>
      <c r="HP120" s="69"/>
      <c r="HQ120" s="69"/>
      <c r="HR120" s="69"/>
      <c r="HS120" s="69"/>
      <c r="HT120" s="69"/>
      <c r="HU120" s="69"/>
      <c r="HV120" s="69"/>
      <c r="HW120" s="69"/>
      <c r="HX120" s="69"/>
      <c r="HY120" s="69"/>
      <c r="HZ120" s="69"/>
      <c r="IA120" s="69"/>
      <c r="IB120" s="69"/>
      <c r="IC120" s="69"/>
      <c r="ID120" s="69"/>
      <c r="IE120" s="69"/>
      <c r="IF120" s="69"/>
      <c r="IG120" s="69"/>
      <c r="IH120" s="69"/>
      <c r="II120" s="69"/>
      <c r="IJ120" s="69"/>
      <c r="IK120" s="69"/>
      <c r="IL120" s="69"/>
      <c r="IM120" s="69"/>
      <c r="IN120" s="69"/>
      <c r="IO120" s="69"/>
      <c r="IP120" s="69"/>
      <c r="IQ120" s="69"/>
      <c r="IR120" s="69"/>
      <c r="IS120" s="69"/>
      <c r="IT120" s="69"/>
      <c r="IU120" s="69"/>
      <c r="IV120" s="69"/>
    </row>
    <row r="121" spans="1:256" ht="36" customHeight="1">
      <c r="A121" s="123" t="s">
        <v>72</v>
      </c>
      <c r="B121" s="72" t="s">
        <v>73</v>
      </c>
      <c r="C121" s="179">
        <f>C122*100000/C123</f>
        <v>599.2337705072157</v>
      </c>
      <c r="D121" s="179">
        <f t="shared" ref="D121:M121" si="26">D122*100000/D123</f>
        <v>969.67233205598029</v>
      </c>
      <c r="E121" s="179">
        <f t="shared" si="26"/>
        <v>495.25285797326097</v>
      </c>
      <c r="F121" s="179">
        <f t="shared" si="26"/>
        <v>351.91671849936165</v>
      </c>
      <c r="G121" s="179">
        <f t="shared" si="26"/>
        <v>838.48131249915878</v>
      </c>
      <c r="H121" s="179">
        <f t="shared" si="26"/>
        <v>638.08574277168498</v>
      </c>
      <c r="I121" s="179">
        <f t="shared" si="26"/>
        <v>494.55738356777175</v>
      </c>
      <c r="J121" s="179">
        <f t="shared" si="26"/>
        <v>454.2945027210348</v>
      </c>
      <c r="K121" s="179">
        <f t="shared" si="26"/>
        <v>808.63121185701834</v>
      </c>
      <c r="L121" s="179">
        <f t="shared" si="26"/>
        <v>367.4731671820993</v>
      </c>
      <c r="M121" s="179">
        <f t="shared" si="26"/>
        <v>228.13530497542359</v>
      </c>
      <c r="N121" s="73"/>
      <c r="O121" s="73"/>
      <c r="P121" s="73"/>
      <c r="Q121" s="73"/>
      <c r="R121" s="73"/>
      <c r="S121" s="73"/>
      <c r="T121" s="73"/>
      <c r="U121" s="73"/>
      <c r="V121" s="73"/>
      <c r="W121" s="73"/>
    </row>
    <row r="122" spans="1:256" ht="24.75" customHeight="1">
      <c r="A122" s="123" t="s">
        <v>74</v>
      </c>
      <c r="B122" s="171" t="s">
        <v>616</v>
      </c>
      <c r="C122" s="124">
        <f>SUM(D122:M122)</f>
        <v>5099</v>
      </c>
      <c r="D122" s="124">
        <v>1622</v>
      </c>
      <c r="E122" s="124">
        <v>639</v>
      </c>
      <c r="F122" s="124">
        <v>430</v>
      </c>
      <c r="G122" s="124">
        <v>623</v>
      </c>
      <c r="H122" s="124">
        <v>416</v>
      </c>
      <c r="I122" s="124">
        <v>398</v>
      </c>
      <c r="J122" s="124">
        <v>288</v>
      </c>
      <c r="K122" s="124">
        <v>371</v>
      </c>
      <c r="L122" s="124">
        <v>202</v>
      </c>
      <c r="M122" s="124">
        <v>110</v>
      </c>
      <c r="N122" s="73"/>
      <c r="O122" s="74" t="s">
        <v>253</v>
      </c>
      <c r="P122" s="73"/>
      <c r="Q122" s="73"/>
      <c r="R122" s="73"/>
      <c r="S122" s="73"/>
      <c r="T122" s="73"/>
      <c r="U122" s="73"/>
      <c r="V122" s="73"/>
      <c r="W122" s="73"/>
    </row>
    <row r="123" spans="1:256" hidden="1">
      <c r="A123" s="73" t="s">
        <v>65</v>
      </c>
      <c r="B123" s="72" t="s">
        <v>66</v>
      </c>
      <c r="C123" s="124">
        <f>SUM(D123:M123)</f>
        <v>850920</v>
      </c>
      <c r="D123" s="124">
        <v>167273</v>
      </c>
      <c r="E123" s="124">
        <v>129025</v>
      </c>
      <c r="F123" s="124">
        <v>122188</v>
      </c>
      <c r="G123" s="124">
        <v>74301</v>
      </c>
      <c r="H123" s="124">
        <v>65195</v>
      </c>
      <c r="I123" s="124">
        <v>80476</v>
      </c>
      <c r="J123" s="73">
        <v>63395</v>
      </c>
      <c r="K123" s="124">
        <v>45880</v>
      </c>
      <c r="L123" s="124">
        <v>54970</v>
      </c>
      <c r="M123" s="124">
        <v>48217</v>
      </c>
      <c r="N123" s="124"/>
      <c r="O123" s="124"/>
      <c r="P123" s="124"/>
      <c r="Q123" s="73"/>
      <c r="R123" s="124"/>
      <c r="S123" s="124"/>
      <c r="T123" s="124"/>
      <c r="U123" s="73"/>
      <c r="V123" s="124"/>
      <c r="W123" s="124"/>
    </row>
    <row r="124" spans="1:256" ht="38.25" customHeight="1">
      <c r="A124" s="71" t="s">
        <v>76</v>
      </c>
      <c r="B124" s="155" t="s">
        <v>77</v>
      </c>
      <c r="C124" s="73">
        <v>675.73</v>
      </c>
      <c r="D124" s="73"/>
      <c r="E124" s="179"/>
      <c r="F124" s="179"/>
      <c r="G124" s="73"/>
      <c r="H124" s="179"/>
      <c r="I124" s="73"/>
      <c r="J124" s="179"/>
      <c r="K124" s="73"/>
      <c r="L124" s="179"/>
      <c r="M124" s="179"/>
      <c r="N124" s="73"/>
      <c r="O124" s="179"/>
      <c r="P124" s="73"/>
      <c r="Q124" s="179"/>
      <c r="R124" s="73"/>
      <c r="S124" s="179"/>
      <c r="T124" s="73"/>
      <c r="U124" s="179"/>
      <c r="V124" s="73"/>
      <c r="W124" s="179"/>
    </row>
    <row r="125" spans="1:256" s="77" customFormat="1">
      <c r="A125" s="75"/>
      <c r="B125" s="76" t="s">
        <v>78</v>
      </c>
      <c r="C125" s="75"/>
      <c r="D125" s="272"/>
      <c r="E125" s="273"/>
      <c r="F125" s="273"/>
      <c r="G125" s="273"/>
      <c r="H125" s="274"/>
      <c r="I125" s="272"/>
      <c r="J125" s="273"/>
      <c r="K125" s="273"/>
      <c r="L125" s="274"/>
      <c r="M125" s="273"/>
      <c r="N125" s="273"/>
      <c r="O125" s="274"/>
      <c r="P125" s="272"/>
      <c r="Q125" s="273"/>
      <c r="R125" s="273"/>
      <c r="S125" s="274"/>
      <c r="T125" s="272"/>
      <c r="U125" s="273"/>
      <c r="V125" s="273"/>
      <c r="W125" s="274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s="70" customFormat="1" ht="32.25" customHeight="1">
      <c r="A126" s="66" t="s">
        <v>79</v>
      </c>
      <c r="B126" s="67" t="s">
        <v>80</v>
      </c>
      <c r="C126" s="68" t="s">
        <v>508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</row>
    <row r="127" spans="1:256" ht="33.75" customHeight="1">
      <c r="A127" s="123" t="s">
        <v>81</v>
      </c>
      <c r="B127" s="155" t="s">
        <v>617</v>
      </c>
      <c r="C127" s="226">
        <f>SUM(D127:M127)</f>
        <v>2131</v>
      </c>
      <c r="D127" s="73">
        <v>606</v>
      </c>
      <c r="E127" s="73">
        <v>396</v>
      </c>
      <c r="F127" s="73">
        <v>203</v>
      </c>
      <c r="G127" s="73">
        <v>297</v>
      </c>
      <c r="H127" s="73">
        <v>201</v>
      </c>
      <c r="I127" s="73">
        <v>145</v>
      </c>
      <c r="J127" s="73">
        <v>97</v>
      </c>
      <c r="K127" s="73">
        <v>100</v>
      </c>
      <c r="L127" s="73">
        <v>30</v>
      </c>
      <c r="M127" s="73">
        <v>56</v>
      </c>
      <c r="N127" s="73"/>
      <c r="O127" s="73"/>
      <c r="P127" s="73"/>
      <c r="Q127" s="73"/>
      <c r="R127" s="73"/>
      <c r="S127" s="73"/>
      <c r="T127" s="73"/>
      <c r="U127" s="73"/>
      <c r="V127" s="73"/>
      <c r="W127" s="73"/>
    </row>
    <row r="128" spans="1:256" ht="32.25" customHeight="1">
      <c r="A128" s="123" t="s">
        <v>83</v>
      </c>
      <c r="B128" s="155" t="s">
        <v>84</v>
      </c>
      <c r="C128" s="179">
        <f>C127*100000/C129</f>
        <v>250.43482348516901</v>
      </c>
      <c r="D128" s="179">
        <f t="shared" ref="D128:M128" si="27">D127*100000/D129</f>
        <v>362.28201801844887</v>
      </c>
      <c r="E128" s="179">
        <f t="shared" si="27"/>
        <v>306.91726409610538</v>
      </c>
      <c r="F128" s="179">
        <f t="shared" si="27"/>
        <v>166.13742757062886</v>
      </c>
      <c r="G128" s="179">
        <f t="shared" si="27"/>
        <v>399.72544111115599</v>
      </c>
      <c r="H128" s="179">
        <f t="shared" si="27"/>
        <v>308.30585167574202</v>
      </c>
      <c r="I128" s="179">
        <f t="shared" si="27"/>
        <v>180.17794124956509</v>
      </c>
      <c r="J128" s="179">
        <f t="shared" si="27"/>
        <v>153.00891237479297</v>
      </c>
      <c r="K128" s="179">
        <f t="shared" si="27"/>
        <v>217.95989537925021</v>
      </c>
      <c r="L128" s="179">
        <f t="shared" si="27"/>
        <v>54.575222848826634</v>
      </c>
      <c r="M128" s="179">
        <f t="shared" si="27"/>
        <v>116.1416098056702</v>
      </c>
      <c r="N128" s="73"/>
      <c r="O128" s="74" t="s">
        <v>253</v>
      </c>
      <c r="P128" s="73"/>
      <c r="Q128" s="73"/>
      <c r="R128" s="73"/>
      <c r="S128" s="73"/>
      <c r="T128" s="73"/>
      <c r="U128" s="73"/>
      <c r="V128" s="73"/>
      <c r="W128" s="73"/>
    </row>
    <row r="129" spans="1:256" hidden="1">
      <c r="A129" s="73" t="s">
        <v>65</v>
      </c>
      <c r="B129" s="72" t="s">
        <v>66</v>
      </c>
      <c r="C129" s="124">
        <f>SUM(D129:M129)</f>
        <v>850920</v>
      </c>
      <c r="D129" s="124">
        <v>167273</v>
      </c>
      <c r="E129" s="124">
        <v>129025</v>
      </c>
      <c r="F129" s="124">
        <v>122188</v>
      </c>
      <c r="G129" s="124">
        <v>74301</v>
      </c>
      <c r="H129" s="124">
        <v>65195</v>
      </c>
      <c r="I129" s="124">
        <v>80476</v>
      </c>
      <c r="J129" s="73">
        <v>63395</v>
      </c>
      <c r="K129" s="124">
        <v>45880</v>
      </c>
      <c r="L129" s="124">
        <v>54970</v>
      </c>
      <c r="M129" s="124">
        <v>48217</v>
      </c>
      <c r="N129" s="124"/>
      <c r="O129" s="124"/>
      <c r="P129" s="124"/>
      <c r="Q129" s="73"/>
      <c r="R129" s="124"/>
      <c r="S129" s="124"/>
      <c r="T129" s="124"/>
      <c r="U129" s="73"/>
      <c r="V129" s="124"/>
      <c r="W129" s="124"/>
    </row>
    <row r="130" spans="1:256" ht="31.5" customHeight="1">
      <c r="A130" s="71" t="s">
        <v>85</v>
      </c>
      <c r="B130" s="155" t="s">
        <v>86</v>
      </c>
      <c r="C130" s="73">
        <v>276.82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</row>
    <row r="131" spans="1:256" s="77" customFormat="1">
      <c r="A131" s="160"/>
      <c r="B131" s="76" t="s">
        <v>87</v>
      </c>
      <c r="C131" s="75"/>
      <c r="D131" s="272"/>
      <c r="E131" s="273"/>
      <c r="F131" s="273"/>
      <c r="G131" s="273"/>
      <c r="H131" s="274"/>
      <c r="I131" s="272"/>
      <c r="J131" s="273"/>
      <c r="K131" s="273"/>
      <c r="L131" s="274"/>
      <c r="M131" s="273"/>
      <c r="N131" s="273"/>
      <c r="O131" s="274"/>
      <c r="P131" s="272"/>
      <c r="Q131" s="273"/>
      <c r="R131" s="273"/>
      <c r="S131" s="274"/>
      <c r="T131" s="272"/>
      <c r="U131" s="273"/>
      <c r="V131" s="273"/>
      <c r="W131" s="274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</row>
    <row r="132" spans="1:256" s="70" customFormat="1" ht="34.5">
      <c r="A132" s="66" t="s">
        <v>88</v>
      </c>
      <c r="B132" s="67" t="s">
        <v>89</v>
      </c>
      <c r="C132" s="68" t="s">
        <v>509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</row>
    <row r="133" spans="1:256" ht="34.5">
      <c r="A133" s="123" t="s">
        <v>90</v>
      </c>
      <c r="B133" s="72" t="s">
        <v>91</v>
      </c>
      <c r="C133" s="179">
        <f>C134*100000/C135</f>
        <v>198.49104498660273</v>
      </c>
      <c r="D133" s="179">
        <f t="shared" ref="D133:M133" si="28">D134*100000/D135</f>
        <v>492.60789248713183</v>
      </c>
      <c r="E133" s="179">
        <f t="shared" si="28"/>
        <v>172.83472195310986</v>
      </c>
      <c r="F133" s="179">
        <f t="shared" si="28"/>
        <v>105.5750155498085</v>
      </c>
      <c r="G133" s="179">
        <f t="shared" si="28"/>
        <v>174.96399779276189</v>
      </c>
      <c r="H133" s="179">
        <f t="shared" si="28"/>
        <v>144.18283610706342</v>
      </c>
      <c r="I133" s="179">
        <f t="shared" si="28"/>
        <v>99.408519310104879</v>
      </c>
      <c r="J133" s="179">
        <f t="shared" si="28"/>
        <v>140.38962063254201</v>
      </c>
      <c r="K133" s="179">
        <f t="shared" si="28"/>
        <v>135.13513513513513</v>
      </c>
      <c r="L133" s="179">
        <f t="shared" si="28"/>
        <v>52.756048753865748</v>
      </c>
      <c r="M133" s="179">
        <f t="shared" si="28"/>
        <v>60.144762220793496</v>
      </c>
      <c r="N133" s="73"/>
      <c r="O133" s="73"/>
      <c r="P133" s="73"/>
      <c r="Q133" s="73"/>
      <c r="R133" s="73"/>
      <c r="S133" s="73"/>
      <c r="T133" s="73"/>
      <c r="U133" s="73"/>
      <c r="V133" s="73"/>
      <c r="W133" s="73"/>
    </row>
    <row r="134" spans="1:256" ht="34.5">
      <c r="A134" s="123" t="s">
        <v>92</v>
      </c>
      <c r="B134" s="72" t="s">
        <v>93</v>
      </c>
      <c r="C134" s="73">
        <f>SUM(D134:M134)</f>
        <v>1689</v>
      </c>
      <c r="D134" s="73">
        <v>824</v>
      </c>
      <c r="E134" s="73">
        <v>223</v>
      </c>
      <c r="F134" s="73">
        <v>129</v>
      </c>
      <c r="G134" s="73">
        <v>130</v>
      </c>
      <c r="H134" s="73">
        <v>94</v>
      </c>
      <c r="I134" s="73">
        <v>80</v>
      </c>
      <c r="J134" s="73">
        <v>89</v>
      </c>
      <c r="K134" s="73">
        <v>62</v>
      </c>
      <c r="L134" s="73">
        <v>29</v>
      </c>
      <c r="M134" s="73">
        <v>29</v>
      </c>
      <c r="N134" s="73"/>
      <c r="O134" s="74" t="s">
        <v>253</v>
      </c>
      <c r="P134" s="73"/>
      <c r="Q134" s="73"/>
      <c r="R134" s="73"/>
      <c r="S134" s="73"/>
      <c r="T134" s="73"/>
      <c r="U134" s="73"/>
      <c r="V134" s="73"/>
      <c r="W134" s="73"/>
    </row>
    <row r="135" spans="1:256" hidden="1">
      <c r="A135" s="73" t="s">
        <v>65</v>
      </c>
      <c r="B135" s="72" t="s">
        <v>66</v>
      </c>
      <c r="C135" s="124">
        <f>SUM(D135:M135)</f>
        <v>850920</v>
      </c>
      <c r="D135" s="124">
        <v>167273</v>
      </c>
      <c r="E135" s="124">
        <v>129025</v>
      </c>
      <c r="F135" s="124">
        <v>122188</v>
      </c>
      <c r="G135" s="124">
        <v>74301</v>
      </c>
      <c r="H135" s="124">
        <v>65195</v>
      </c>
      <c r="I135" s="124">
        <v>80476</v>
      </c>
      <c r="J135" s="73">
        <v>63395</v>
      </c>
      <c r="K135" s="124">
        <v>45880</v>
      </c>
      <c r="L135" s="124">
        <v>54970</v>
      </c>
      <c r="M135" s="124">
        <v>48217</v>
      </c>
      <c r="N135" s="124"/>
      <c r="O135" s="124"/>
      <c r="P135" s="124"/>
      <c r="Q135" s="73"/>
      <c r="R135" s="124"/>
      <c r="S135" s="124"/>
      <c r="T135" s="124"/>
      <c r="U135" s="73"/>
      <c r="V135" s="124"/>
      <c r="W135" s="124"/>
    </row>
    <row r="136" spans="1:256" ht="33" customHeight="1">
      <c r="A136" s="71" t="s">
        <v>94</v>
      </c>
      <c r="B136" s="155" t="s">
        <v>95</v>
      </c>
      <c r="C136" s="73">
        <v>216.57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</row>
    <row r="137" spans="1:256" s="77" customFormat="1">
      <c r="A137" s="75"/>
      <c r="B137" s="76" t="s">
        <v>96</v>
      </c>
      <c r="C137" s="75"/>
      <c r="D137" s="272"/>
      <c r="E137" s="273"/>
      <c r="F137" s="273"/>
      <c r="G137" s="273"/>
      <c r="H137" s="274"/>
      <c r="I137" s="272"/>
      <c r="J137" s="273"/>
      <c r="K137" s="273"/>
      <c r="L137" s="274"/>
      <c r="M137" s="273"/>
      <c r="N137" s="273"/>
      <c r="O137" s="274"/>
      <c r="P137" s="272"/>
      <c r="Q137" s="273"/>
      <c r="R137" s="273"/>
      <c r="S137" s="274"/>
      <c r="T137" s="272"/>
      <c r="U137" s="273"/>
      <c r="V137" s="273"/>
      <c r="W137" s="274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</row>
    <row r="138" spans="1:256" s="70" customFormat="1" ht="48.75" customHeight="1">
      <c r="A138" s="66" t="s">
        <v>97</v>
      </c>
      <c r="B138" s="67" t="s">
        <v>98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</row>
    <row r="139" spans="1:256" ht="33.75" customHeight="1">
      <c r="A139" s="71" t="s">
        <v>99</v>
      </c>
      <c r="B139" s="155" t="s">
        <v>552</v>
      </c>
      <c r="C139" s="184">
        <f>C140*1000/C142</f>
        <v>0.18518247783901795</v>
      </c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56" ht="51" customHeight="1">
      <c r="A140" s="71" t="s">
        <v>101</v>
      </c>
      <c r="B140" s="155" t="s">
        <v>102</v>
      </c>
      <c r="C140" s="73">
        <v>38</v>
      </c>
      <c r="D140" s="73"/>
      <c r="E140" s="150" t="s">
        <v>544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1:256" ht="33" customHeight="1">
      <c r="A141" s="71" t="s">
        <v>103</v>
      </c>
      <c r="B141" s="155" t="s">
        <v>104</v>
      </c>
      <c r="C141" s="73">
        <v>0.22</v>
      </c>
      <c r="D141" s="73"/>
      <c r="E141" s="73"/>
      <c r="F141" s="73"/>
      <c r="G141" s="73"/>
      <c r="H141" s="179"/>
      <c r="I141" s="73"/>
      <c r="J141" s="73"/>
      <c r="K141" s="73"/>
      <c r="L141" s="179"/>
      <c r="M141" s="73"/>
      <c r="N141" s="73"/>
      <c r="O141" s="69"/>
      <c r="P141" s="73"/>
      <c r="Q141" s="73"/>
      <c r="R141" s="73"/>
      <c r="S141" s="179"/>
      <c r="T141" s="73"/>
      <c r="U141" s="73"/>
      <c r="V141" s="73"/>
      <c r="W141" s="179"/>
    </row>
    <row r="142" spans="1:256" ht="53.25" customHeight="1">
      <c r="A142" s="71" t="s">
        <v>105</v>
      </c>
      <c r="B142" s="155" t="s">
        <v>106</v>
      </c>
      <c r="C142" s="168">
        <v>205203</v>
      </c>
      <c r="D142" s="73"/>
      <c r="E142" s="73"/>
      <c r="F142" s="73"/>
      <c r="G142" s="124"/>
      <c r="H142" s="124"/>
      <c r="I142" s="73"/>
      <c r="J142" s="73"/>
      <c r="K142" s="124"/>
      <c r="L142" s="124"/>
      <c r="M142" s="73"/>
      <c r="N142" s="124"/>
      <c r="O142" s="124"/>
      <c r="P142" s="73"/>
      <c r="Q142" s="73"/>
      <c r="R142" s="124"/>
      <c r="S142" s="124"/>
      <c r="T142" s="73"/>
      <c r="U142" s="73"/>
      <c r="V142" s="124"/>
      <c r="W142" s="124"/>
    </row>
    <row r="143" spans="1:256" s="77" customFormat="1" ht="21.75" customHeight="1">
      <c r="A143" s="75"/>
      <c r="B143" s="76" t="s">
        <v>107</v>
      </c>
      <c r="C143" s="75"/>
      <c r="D143" s="272"/>
      <c r="E143" s="273"/>
      <c r="F143" s="273"/>
      <c r="G143" s="273"/>
      <c r="H143" s="274"/>
      <c r="I143" s="272"/>
      <c r="J143" s="273"/>
      <c r="K143" s="273"/>
      <c r="L143" s="274"/>
      <c r="M143" s="273"/>
      <c r="N143" s="273"/>
      <c r="O143" s="274"/>
      <c r="P143" s="272"/>
      <c r="Q143" s="273"/>
      <c r="R143" s="273"/>
      <c r="S143" s="274"/>
      <c r="T143" s="272"/>
      <c r="U143" s="273"/>
      <c r="V143" s="273"/>
      <c r="W143" s="274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</row>
    <row r="144" spans="1:256" s="70" customFormat="1" ht="38.25" customHeight="1">
      <c r="A144" s="66" t="s">
        <v>108</v>
      </c>
      <c r="B144" s="144" t="s">
        <v>109</v>
      </c>
      <c r="C144" s="157">
        <f>C145*100/C146</f>
        <v>83.532219570405729</v>
      </c>
      <c r="D144" s="157">
        <f t="shared" ref="D144:M144" si="29">D145*100/D146</f>
        <v>88.311688311688314</v>
      </c>
      <c r="E144" s="157">
        <f t="shared" si="29"/>
        <v>94.117647058823536</v>
      </c>
      <c r="F144" s="157">
        <f t="shared" si="29"/>
        <v>78.94736842105263</v>
      </c>
      <c r="G144" s="157">
        <f t="shared" si="29"/>
        <v>83.333333333333329</v>
      </c>
      <c r="H144" s="157">
        <f t="shared" si="29"/>
        <v>70</v>
      </c>
      <c r="I144" s="157">
        <f t="shared" si="29"/>
        <v>86.04651162790698</v>
      </c>
      <c r="J144" s="157">
        <f t="shared" si="29"/>
        <v>75</v>
      </c>
      <c r="K144" s="157">
        <f t="shared" si="29"/>
        <v>70.370370370370367</v>
      </c>
      <c r="L144" s="157">
        <f t="shared" si="29"/>
        <v>92.307692307692307</v>
      </c>
      <c r="M144" s="157">
        <f t="shared" si="29"/>
        <v>80</v>
      </c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</row>
    <row r="145" spans="1:256" ht="23.25" customHeight="1">
      <c r="A145" s="73" t="s">
        <v>110</v>
      </c>
      <c r="B145" s="72" t="s">
        <v>111</v>
      </c>
      <c r="C145" s="73">
        <f>SUM(D145:M145)</f>
        <v>350</v>
      </c>
      <c r="D145" s="73">
        <v>68</v>
      </c>
      <c r="E145" s="73">
        <v>64</v>
      </c>
      <c r="F145" s="73">
        <v>30</v>
      </c>
      <c r="G145" s="73">
        <v>45</v>
      </c>
      <c r="H145" s="73">
        <v>14</v>
      </c>
      <c r="I145" s="73">
        <v>37</v>
      </c>
      <c r="J145" s="73">
        <v>18</v>
      </c>
      <c r="K145" s="73">
        <v>38</v>
      </c>
      <c r="L145" s="73">
        <v>24</v>
      </c>
      <c r="M145" s="73">
        <v>12</v>
      </c>
      <c r="N145" s="73"/>
      <c r="O145" s="150" t="s">
        <v>253</v>
      </c>
      <c r="P145" s="73"/>
      <c r="Q145" s="73"/>
      <c r="R145" s="73"/>
      <c r="S145" s="73"/>
      <c r="T145" s="73"/>
      <c r="U145" s="73"/>
      <c r="V145" s="73"/>
      <c r="W145" s="73"/>
    </row>
    <row r="146" spans="1:256" ht="21.75" customHeight="1">
      <c r="A146" s="73" t="s">
        <v>112</v>
      </c>
      <c r="B146" s="72" t="s">
        <v>113</v>
      </c>
      <c r="C146" s="73">
        <f>SUM(D146:M146)</f>
        <v>419</v>
      </c>
      <c r="D146" s="73">
        <v>77</v>
      </c>
      <c r="E146" s="73">
        <v>68</v>
      </c>
      <c r="F146" s="73">
        <v>38</v>
      </c>
      <c r="G146" s="73">
        <v>54</v>
      </c>
      <c r="H146" s="73">
        <v>20</v>
      </c>
      <c r="I146" s="73">
        <v>43</v>
      </c>
      <c r="J146" s="73">
        <v>24</v>
      </c>
      <c r="K146" s="73">
        <v>54</v>
      </c>
      <c r="L146" s="73">
        <v>26</v>
      </c>
      <c r="M146" s="73">
        <v>15</v>
      </c>
      <c r="N146" s="73"/>
      <c r="O146" s="150"/>
      <c r="P146" s="73"/>
      <c r="Q146" s="73"/>
      <c r="R146" s="73"/>
      <c r="S146" s="73"/>
      <c r="T146" s="73"/>
      <c r="U146" s="73"/>
      <c r="V146" s="73"/>
      <c r="W146" s="73"/>
    </row>
    <row r="147" spans="1:256" s="77" customFormat="1">
      <c r="A147" s="75"/>
      <c r="B147" s="76" t="s">
        <v>114</v>
      </c>
      <c r="C147" s="75"/>
      <c r="D147" s="272"/>
      <c r="E147" s="273"/>
      <c r="F147" s="273"/>
      <c r="G147" s="273"/>
      <c r="H147" s="274"/>
      <c r="I147" s="272"/>
      <c r="J147" s="273"/>
      <c r="K147" s="273"/>
      <c r="L147" s="274"/>
      <c r="M147" s="273"/>
      <c r="N147" s="273"/>
      <c r="O147" s="274"/>
      <c r="P147" s="272"/>
      <c r="Q147" s="273"/>
      <c r="R147" s="273"/>
      <c r="S147" s="274"/>
      <c r="T147" s="272"/>
      <c r="U147" s="273"/>
      <c r="V147" s="273"/>
      <c r="W147" s="274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</row>
    <row r="148" spans="1:256" s="70" customFormat="1" ht="24" customHeight="1">
      <c r="A148" s="66" t="s">
        <v>115</v>
      </c>
      <c r="B148" s="144" t="s">
        <v>116</v>
      </c>
      <c r="C148" s="157">
        <f>C149*100/C150</f>
        <v>86.079545454545453</v>
      </c>
      <c r="D148" s="157">
        <f t="shared" ref="D148:M148" si="30">D149*100/D150</f>
        <v>91.566265060240966</v>
      </c>
      <c r="E148" s="157">
        <f t="shared" si="30"/>
        <v>89.830508474576277</v>
      </c>
      <c r="F148" s="157">
        <f t="shared" si="30"/>
        <v>80.952380952380949</v>
      </c>
      <c r="G148" s="157">
        <f t="shared" si="30"/>
        <v>87.878787878787875</v>
      </c>
      <c r="H148" s="157">
        <f t="shared" si="30"/>
        <v>90.909090909090907</v>
      </c>
      <c r="I148" s="157">
        <f t="shared" si="30"/>
        <v>90.476190476190482</v>
      </c>
      <c r="J148" s="157">
        <f t="shared" si="30"/>
        <v>87.5</v>
      </c>
      <c r="K148" s="157">
        <f t="shared" si="30"/>
        <v>73.913043478260875</v>
      </c>
      <c r="L148" s="157">
        <f t="shared" si="30"/>
        <v>80</v>
      </c>
      <c r="M148" s="157">
        <f t="shared" si="30"/>
        <v>64.705882352941174</v>
      </c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ht="34.5">
      <c r="A149" s="71" t="s">
        <v>117</v>
      </c>
      <c r="B149" s="72" t="s">
        <v>118</v>
      </c>
      <c r="C149" s="73">
        <f>SUM(D149:M149)</f>
        <v>303</v>
      </c>
      <c r="D149" s="73">
        <v>76</v>
      </c>
      <c r="E149" s="73">
        <v>53</v>
      </c>
      <c r="F149" s="73">
        <v>34</v>
      </c>
      <c r="G149" s="73">
        <v>29</v>
      </c>
      <c r="H149" s="73">
        <v>30</v>
      </c>
      <c r="I149" s="73">
        <v>19</v>
      </c>
      <c r="J149" s="73">
        <v>14</v>
      </c>
      <c r="K149" s="73">
        <v>17</v>
      </c>
      <c r="L149" s="73">
        <v>20</v>
      </c>
      <c r="M149" s="73">
        <v>11</v>
      </c>
      <c r="N149" s="151" t="s">
        <v>257</v>
      </c>
      <c r="O149" s="73"/>
      <c r="P149" s="73"/>
      <c r="Q149" s="73"/>
      <c r="R149" s="73"/>
      <c r="S149" s="73"/>
      <c r="T149" s="73"/>
      <c r="U149" s="73"/>
      <c r="V149" s="73"/>
      <c r="W149" s="73"/>
    </row>
    <row r="150" spans="1:256" ht="34.5">
      <c r="A150" s="71" t="s">
        <v>119</v>
      </c>
      <c r="B150" s="72" t="s">
        <v>120</v>
      </c>
      <c r="C150" s="73">
        <f>SUM(D150:M150)</f>
        <v>352</v>
      </c>
      <c r="D150" s="73">
        <v>83</v>
      </c>
      <c r="E150" s="73">
        <v>59</v>
      </c>
      <c r="F150" s="73">
        <v>42</v>
      </c>
      <c r="G150" s="73">
        <v>33</v>
      </c>
      <c r="H150" s="73">
        <v>33</v>
      </c>
      <c r="I150" s="73">
        <v>21</v>
      </c>
      <c r="J150" s="73">
        <v>16</v>
      </c>
      <c r="K150" s="73">
        <v>23</v>
      </c>
      <c r="L150" s="73">
        <v>25</v>
      </c>
      <c r="M150" s="73">
        <v>17</v>
      </c>
      <c r="N150" s="150"/>
      <c r="O150" s="73"/>
      <c r="P150" s="73"/>
      <c r="Q150" s="73"/>
      <c r="R150" s="73"/>
      <c r="S150" s="73"/>
      <c r="T150" s="73"/>
      <c r="U150" s="73"/>
      <c r="V150" s="73"/>
      <c r="W150" s="73"/>
    </row>
    <row r="151" spans="1:256" s="77" customFormat="1">
      <c r="A151" s="75"/>
      <c r="B151" s="76" t="s">
        <v>121</v>
      </c>
      <c r="C151" s="75"/>
      <c r="D151" s="272"/>
      <c r="E151" s="273"/>
      <c r="F151" s="273"/>
      <c r="G151" s="273"/>
      <c r="H151" s="274"/>
      <c r="I151" s="272"/>
      <c r="J151" s="273"/>
      <c r="K151" s="273"/>
      <c r="L151" s="274"/>
      <c r="M151" s="273"/>
      <c r="N151" s="273"/>
      <c r="O151" s="274"/>
      <c r="P151" s="272"/>
      <c r="Q151" s="273"/>
      <c r="R151" s="273"/>
      <c r="S151" s="274"/>
      <c r="T151" s="272"/>
      <c r="U151" s="273"/>
      <c r="V151" s="273"/>
      <c r="W151" s="274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70" customFormat="1" ht="51.75">
      <c r="A152" s="66" t="s">
        <v>122</v>
      </c>
      <c r="B152" s="144" t="s">
        <v>558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ht="18.75" customHeight="1">
      <c r="A153" s="73" t="s">
        <v>124</v>
      </c>
      <c r="B153" s="72" t="s">
        <v>125</v>
      </c>
      <c r="C153" s="73">
        <v>48.18</v>
      </c>
      <c r="D153" s="147">
        <v>35.869999999999997</v>
      </c>
      <c r="E153" s="147">
        <v>111.61</v>
      </c>
      <c r="F153" s="147">
        <v>24.55</v>
      </c>
      <c r="G153" s="147">
        <v>9.42</v>
      </c>
      <c r="H153" s="147">
        <v>21.47</v>
      </c>
      <c r="I153" s="147">
        <v>80.77</v>
      </c>
      <c r="J153" s="147">
        <v>25.24</v>
      </c>
      <c r="K153" s="147">
        <v>6.54</v>
      </c>
      <c r="L153" s="147">
        <v>65.489999999999995</v>
      </c>
      <c r="M153" s="185">
        <v>72.59</v>
      </c>
      <c r="N153" s="147"/>
      <c r="O153" s="147"/>
      <c r="P153" s="147"/>
      <c r="Q153" s="147"/>
      <c r="R153" s="147"/>
      <c r="S153" s="147"/>
      <c r="T153" s="147"/>
      <c r="U153" s="147"/>
      <c r="V153" s="147"/>
      <c r="W153" s="185"/>
    </row>
    <row r="154" spans="1:256" ht="20.25" customHeight="1">
      <c r="A154" s="73" t="s">
        <v>126</v>
      </c>
      <c r="B154" s="72" t="s">
        <v>127</v>
      </c>
      <c r="C154" s="73">
        <f>SUM(D154:M154)</f>
        <v>410</v>
      </c>
      <c r="D154" s="73">
        <v>60</v>
      </c>
      <c r="E154" s="73">
        <v>144</v>
      </c>
      <c r="F154" s="73">
        <v>30</v>
      </c>
      <c r="G154" s="73">
        <v>7</v>
      </c>
      <c r="H154" s="73">
        <v>14</v>
      </c>
      <c r="I154" s="73">
        <v>65</v>
      </c>
      <c r="J154" s="73">
        <v>16</v>
      </c>
      <c r="K154" s="73">
        <v>3</v>
      </c>
      <c r="L154" s="73">
        <v>36</v>
      </c>
      <c r="M154" s="73">
        <v>35</v>
      </c>
      <c r="N154" s="73"/>
      <c r="O154" s="126" t="s">
        <v>559</v>
      </c>
      <c r="P154" s="73"/>
      <c r="Q154" s="73"/>
      <c r="R154" s="73"/>
      <c r="S154" s="73"/>
      <c r="T154" s="73"/>
      <c r="U154" s="73"/>
      <c r="V154" s="73"/>
      <c r="W154" s="73"/>
    </row>
    <row r="155" spans="1:256" ht="20.25" hidden="1" customHeight="1">
      <c r="A155" s="73" t="s">
        <v>65</v>
      </c>
      <c r="B155" s="72" t="s">
        <v>66</v>
      </c>
      <c r="C155" s="124">
        <f>SUM(N155:W155)</f>
        <v>0</v>
      </c>
      <c r="D155" s="124">
        <v>167273</v>
      </c>
      <c r="E155" s="124">
        <v>129025</v>
      </c>
      <c r="F155" s="124">
        <v>122188</v>
      </c>
      <c r="G155" s="124">
        <v>74301</v>
      </c>
      <c r="H155" s="124">
        <v>65195</v>
      </c>
      <c r="I155" s="124">
        <v>80476</v>
      </c>
      <c r="J155" s="73">
        <v>63395</v>
      </c>
      <c r="K155" s="124">
        <v>45880</v>
      </c>
      <c r="L155" s="124">
        <v>54970</v>
      </c>
      <c r="M155" s="124">
        <v>48217</v>
      </c>
      <c r="N155" s="124"/>
      <c r="O155" s="124"/>
      <c r="P155" s="124"/>
      <c r="Q155" s="124"/>
      <c r="R155" s="124"/>
      <c r="S155" s="124"/>
      <c r="T155" s="73"/>
      <c r="U155" s="124"/>
      <c r="V155" s="124"/>
      <c r="W155" s="124"/>
    </row>
    <row r="156" spans="1:256" ht="18.75" hidden="1" customHeight="1">
      <c r="A156" s="71" t="s">
        <v>128</v>
      </c>
      <c r="B156" s="155" t="s">
        <v>129</v>
      </c>
      <c r="C156" s="73">
        <v>209</v>
      </c>
      <c r="D156" s="73">
        <v>21</v>
      </c>
      <c r="E156" s="73">
        <v>64</v>
      </c>
      <c r="F156" s="73">
        <v>20</v>
      </c>
      <c r="G156" s="73">
        <v>18</v>
      </c>
      <c r="H156" s="73">
        <v>10</v>
      </c>
      <c r="I156" s="73">
        <v>39</v>
      </c>
      <c r="J156" s="73">
        <v>6</v>
      </c>
      <c r="K156" s="73">
        <v>27</v>
      </c>
      <c r="L156" s="73">
        <v>21</v>
      </c>
      <c r="M156" s="73">
        <v>9</v>
      </c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56" s="77" customFormat="1">
      <c r="A157" s="75"/>
      <c r="B157" s="76" t="s">
        <v>130</v>
      </c>
      <c r="C157" s="75"/>
      <c r="D157" s="272"/>
      <c r="E157" s="273"/>
      <c r="F157" s="273"/>
      <c r="G157" s="273"/>
      <c r="H157" s="274"/>
      <c r="I157" s="272"/>
      <c r="J157" s="273"/>
      <c r="K157" s="273"/>
      <c r="L157" s="274"/>
      <c r="M157" s="273"/>
      <c r="N157" s="273"/>
      <c r="O157" s="274"/>
      <c r="P157" s="272"/>
      <c r="Q157" s="273"/>
      <c r="R157" s="273"/>
      <c r="S157" s="274"/>
      <c r="T157" s="272"/>
      <c r="U157" s="273"/>
      <c r="V157" s="273"/>
      <c r="W157" s="274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70" customFormat="1" ht="35.25" customHeight="1">
      <c r="A158" s="66" t="s">
        <v>131</v>
      </c>
      <c r="B158" s="144" t="s">
        <v>529</v>
      </c>
      <c r="C158" s="68" t="s">
        <v>454</v>
      </c>
      <c r="D158" s="68" t="s">
        <v>454</v>
      </c>
      <c r="E158" s="68" t="s">
        <v>548</v>
      </c>
      <c r="F158" s="68" t="s">
        <v>547</v>
      </c>
      <c r="G158" s="68" t="s">
        <v>548</v>
      </c>
      <c r="H158" s="68" t="s">
        <v>548</v>
      </c>
      <c r="I158" s="68" t="s">
        <v>548</v>
      </c>
      <c r="J158" s="68" t="s">
        <v>548</v>
      </c>
      <c r="K158" s="68" t="s">
        <v>548</v>
      </c>
      <c r="L158" s="68" t="s">
        <v>548</v>
      </c>
      <c r="M158" s="68" t="s">
        <v>548</v>
      </c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ht="20.25" customHeight="1">
      <c r="A159" s="73" t="s">
        <v>132</v>
      </c>
      <c r="B159" s="72" t="s">
        <v>133</v>
      </c>
      <c r="C159" s="124">
        <f>SUM(D159:M159)</f>
        <v>2</v>
      </c>
      <c r="D159" s="124">
        <v>1</v>
      </c>
      <c r="E159" s="124">
        <v>0</v>
      </c>
      <c r="F159" s="124">
        <v>1</v>
      </c>
      <c r="G159" s="124">
        <v>0</v>
      </c>
      <c r="H159" s="124">
        <v>0</v>
      </c>
      <c r="I159" s="209">
        <v>0</v>
      </c>
      <c r="J159" s="124">
        <v>0</v>
      </c>
      <c r="K159" s="124">
        <v>0</v>
      </c>
      <c r="L159" s="124">
        <v>0</v>
      </c>
      <c r="M159" s="124">
        <v>0</v>
      </c>
      <c r="N159" s="73"/>
      <c r="O159" s="73"/>
      <c r="P159" s="73"/>
      <c r="Q159" s="73"/>
      <c r="R159" s="73"/>
      <c r="S159" s="73"/>
      <c r="T159" s="73"/>
      <c r="U159" s="73"/>
      <c r="V159" s="73"/>
      <c r="W159" s="73"/>
    </row>
    <row r="160" spans="1:256" ht="19.5" customHeight="1">
      <c r="A160" s="73" t="s">
        <v>134</v>
      </c>
      <c r="B160" s="72" t="s">
        <v>135</v>
      </c>
      <c r="C160" s="124">
        <f>SUM(D160:M160)</f>
        <v>6569</v>
      </c>
      <c r="D160" s="124">
        <v>2349</v>
      </c>
      <c r="E160" s="124">
        <v>1290</v>
      </c>
      <c r="F160" s="124">
        <v>751</v>
      </c>
      <c r="G160" s="124">
        <v>320</v>
      </c>
      <c r="H160" s="124">
        <v>759</v>
      </c>
      <c r="I160" s="209">
        <v>191</v>
      </c>
      <c r="J160" s="124">
        <v>283</v>
      </c>
      <c r="K160" s="124">
        <v>208</v>
      </c>
      <c r="L160" s="124">
        <v>311</v>
      </c>
      <c r="M160" s="124">
        <v>107</v>
      </c>
      <c r="N160" s="124"/>
      <c r="O160" s="124"/>
      <c r="P160" s="73"/>
      <c r="Q160" s="73"/>
      <c r="R160" s="124"/>
      <c r="S160" s="124"/>
      <c r="T160" s="73"/>
      <c r="U160" s="73"/>
      <c r="V160" s="124"/>
      <c r="W160" s="124"/>
    </row>
    <row r="161" spans="1:256" ht="20.25" customHeight="1">
      <c r="A161" s="73" t="s">
        <v>136</v>
      </c>
      <c r="B161" s="72" t="s">
        <v>568</v>
      </c>
      <c r="C161" s="179">
        <f>C159*100000/C160</f>
        <v>30.446034404018878</v>
      </c>
      <c r="D161" s="179">
        <f>SUM(D159*100000/D160)</f>
        <v>42.571306939123033</v>
      </c>
      <c r="E161" s="179">
        <f t="shared" ref="E161:F161" si="31">SUM(E159*100000/E160)</f>
        <v>0</v>
      </c>
      <c r="F161" s="179">
        <f t="shared" si="31"/>
        <v>133.15579227696404</v>
      </c>
      <c r="G161" s="124">
        <v>0</v>
      </c>
      <c r="H161" s="124">
        <v>0</v>
      </c>
      <c r="I161" s="209">
        <v>0</v>
      </c>
      <c r="J161" s="124">
        <v>0</v>
      </c>
      <c r="K161" s="124">
        <v>0</v>
      </c>
      <c r="L161" s="124">
        <v>0</v>
      </c>
      <c r="M161" s="124">
        <v>0</v>
      </c>
      <c r="N161" s="73"/>
      <c r="O161" s="151" t="s">
        <v>253</v>
      </c>
      <c r="P161" s="73"/>
      <c r="Q161" s="73"/>
      <c r="R161" s="73"/>
      <c r="S161" s="73"/>
      <c r="T161" s="73"/>
      <c r="U161" s="73"/>
      <c r="V161" s="73"/>
      <c r="W161" s="73"/>
    </row>
    <row r="162" spans="1:256" ht="20.25" customHeight="1">
      <c r="A162" s="73" t="s">
        <v>138</v>
      </c>
      <c r="B162" s="72" t="s">
        <v>569</v>
      </c>
      <c r="C162" s="179">
        <v>34.46</v>
      </c>
      <c r="D162" s="179">
        <v>65.75</v>
      </c>
      <c r="E162" s="124">
        <v>0</v>
      </c>
      <c r="F162" s="179">
        <v>99.4</v>
      </c>
      <c r="G162" s="124">
        <v>0</v>
      </c>
      <c r="H162" s="124">
        <v>0</v>
      </c>
      <c r="I162" s="209">
        <v>0</v>
      </c>
      <c r="J162" s="124">
        <v>0</v>
      </c>
      <c r="K162" s="124">
        <v>0</v>
      </c>
      <c r="L162" s="124">
        <v>0</v>
      </c>
      <c r="M162" s="124">
        <v>0</v>
      </c>
      <c r="N162" s="73"/>
      <c r="O162" s="73"/>
      <c r="P162" s="73"/>
      <c r="Q162" s="73"/>
      <c r="R162" s="73"/>
      <c r="S162" s="73"/>
      <c r="T162" s="73"/>
      <c r="U162" s="73"/>
      <c r="V162" s="73"/>
      <c r="W162" s="73"/>
    </row>
    <row r="163" spans="1:256" ht="23.25" customHeight="1">
      <c r="A163" s="73" t="s">
        <v>140</v>
      </c>
      <c r="B163" s="72" t="s">
        <v>141</v>
      </c>
      <c r="C163" s="124">
        <f>SUM(D163:M163)</f>
        <v>3</v>
      </c>
      <c r="D163" s="124">
        <v>2</v>
      </c>
      <c r="E163" s="124">
        <v>0</v>
      </c>
      <c r="F163" s="124">
        <v>1</v>
      </c>
      <c r="G163" s="124">
        <v>0</v>
      </c>
      <c r="H163" s="124">
        <v>0</v>
      </c>
      <c r="I163" s="209">
        <v>0</v>
      </c>
      <c r="J163" s="124">
        <v>0</v>
      </c>
      <c r="K163" s="124">
        <v>0</v>
      </c>
      <c r="L163" s="124">
        <v>0</v>
      </c>
      <c r="M163" s="124">
        <v>0</v>
      </c>
      <c r="N163" s="73"/>
      <c r="O163" s="73"/>
      <c r="P163" s="73"/>
      <c r="Q163" s="73"/>
      <c r="R163" s="73"/>
      <c r="S163" s="73"/>
      <c r="T163" s="73"/>
      <c r="U163" s="73"/>
      <c r="V163" s="73"/>
      <c r="W163" s="73"/>
    </row>
    <row r="164" spans="1:256" s="77" customFormat="1">
      <c r="A164" s="75"/>
      <c r="B164" s="76" t="s">
        <v>142</v>
      </c>
      <c r="C164" s="75"/>
      <c r="D164" s="272"/>
      <c r="E164" s="273"/>
      <c r="F164" s="273"/>
      <c r="G164" s="273"/>
      <c r="H164" s="274"/>
      <c r="I164" s="272"/>
      <c r="J164" s="273"/>
      <c r="K164" s="273"/>
      <c r="L164" s="274"/>
      <c r="M164" s="273"/>
      <c r="N164" s="273"/>
      <c r="O164" s="274"/>
      <c r="P164" s="272"/>
      <c r="Q164" s="273"/>
      <c r="R164" s="273"/>
      <c r="S164" s="274"/>
      <c r="T164" s="272"/>
      <c r="U164" s="273"/>
      <c r="V164" s="273"/>
      <c r="W164" s="274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70" customFormat="1" ht="21.75" customHeight="1">
      <c r="A165" s="66" t="s">
        <v>143</v>
      </c>
      <c r="B165" s="144" t="s">
        <v>546</v>
      </c>
      <c r="C165" s="122" t="s">
        <v>547</v>
      </c>
      <c r="D165" s="122" t="s">
        <v>547</v>
      </c>
      <c r="E165" s="122" t="s">
        <v>454</v>
      </c>
      <c r="F165" s="122" t="s">
        <v>454</v>
      </c>
      <c r="G165" s="122" t="s">
        <v>547</v>
      </c>
      <c r="H165" s="122" t="s">
        <v>454</v>
      </c>
      <c r="I165" s="122" t="s">
        <v>548</v>
      </c>
      <c r="J165" s="122" t="s">
        <v>454</v>
      </c>
      <c r="K165" s="122" t="s">
        <v>548</v>
      </c>
      <c r="L165" s="122" t="s">
        <v>547</v>
      </c>
      <c r="M165" s="122" t="s">
        <v>548</v>
      </c>
      <c r="N165" s="68"/>
      <c r="O165" s="68"/>
      <c r="P165" s="122"/>
      <c r="Q165" s="68"/>
      <c r="R165" s="68"/>
      <c r="S165" s="68"/>
      <c r="T165" s="122"/>
      <c r="U165" s="68"/>
      <c r="V165" s="68"/>
      <c r="W165" s="68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ht="35.25" customHeight="1">
      <c r="A166" s="71" t="s">
        <v>145</v>
      </c>
      <c r="B166" s="155" t="s">
        <v>146</v>
      </c>
      <c r="C166" s="124">
        <f>SUM(D166:M166)</f>
        <v>50</v>
      </c>
      <c r="D166" s="124">
        <v>28</v>
      </c>
      <c r="E166" s="124">
        <v>6</v>
      </c>
      <c r="F166" s="124">
        <v>4</v>
      </c>
      <c r="G166" s="124">
        <v>2</v>
      </c>
      <c r="H166" s="124">
        <v>5</v>
      </c>
      <c r="I166" s="209">
        <v>0</v>
      </c>
      <c r="J166" s="124">
        <v>2</v>
      </c>
      <c r="K166" s="124">
        <v>0</v>
      </c>
      <c r="L166" s="124">
        <v>3</v>
      </c>
      <c r="M166" s="124">
        <v>0</v>
      </c>
      <c r="N166" s="73"/>
      <c r="O166" s="73"/>
      <c r="P166" s="73"/>
      <c r="Q166" s="73"/>
      <c r="R166" s="73"/>
      <c r="S166" s="73"/>
      <c r="T166" s="73"/>
      <c r="U166" s="73"/>
      <c r="V166" s="73"/>
      <c r="W166" s="73"/>
    </row>
    <row r="167" spans="1:256" ht="18.75" customHeight="1">
      <c r="A167" s="73" t="s">
        <v>147</v>
      </c>
      <c r="B167" s="72" t="s">
        <v>148</v>
      </c>
      <c r="C167" s="124">
        <f>SUM(D167:M167)</f>
        <v>6598</v>
      </c>
      <c r="D167" s="124">
        <v>2368</v>
      </c>
      <c r="E167" s="124">
        <v>1290</v>
      </c>
      <c r="F167" s="124">
        <v>753</v>
      </c>
      <c r="G167" s="124">
        <v>320</v>
      </c>
      <c r="H167" s="124">
        <v>763</v>
      </c>
      <c r="I167" s="209">
        <v>191</v>
      </c>
      <c r="J167" s="124">
        <v>285</v>
      </c>
      <c r="K167" s="124">
        <v>208</v>
      </c>
      <c r="L167" s="124">
        <v>313</v>
      </c>
      <c r="M167" s="124">
        <v>107</v>
      </c>
      <c r="N167" s="124"/>
      <c r="O167" s="151" t="s">
        <v>253</v>
      </c>
      <c r="P167" s="73"/>
      <c r="Q167" s="73"/>
      <c r="R167" s="124"/>
      <c r="S167" s="73"/>
      <c r="T167" s="73"/>
      <c r="U167" s="73"/>
      <c r="V167" s="124"/>
      <c r="W167" s="73"/>
    </row>
    <row r="168" spans="1:256" ht="18.75" customHeight="1">
      <c r="A168" s="73" t="s">
        <v>149</v>
      </c>
      <c r="B168" s="72" t="s">
        <v>560</v>
      </c>
      <c r="C168" s="179">
        <f>SUM(C166*1000/C167)</f>
        <v>7.5780539557441653</v>
      </c>
      <c r="D168" s="179">
        <f>SUM(D166*1000/D167)</f>
        <v>11.824324324324325</v>
      </c>
      <c r="E168" s="179">
        <f t="shared" ref="E168:M168" si="32">SUM(E166*1000/E167)</f>
        <v>4.6511627906976747</v>
      </c>
      <c r="F168" s="179">
        <f t="shared" si="32"/>
        <v>5.3120849933598935</v>
      </c>
      <c r="G168" s="179">
        <f t="shared" si="32"/>
        <v>6.25</v>
      </c>
      <c r="H168" s="179">
        <f t="shared" si="32"/>
        <v>6.5530799475753607</v>
      </c>
      <c r="I168" s="179">
        <f t="shared" si="32"/>
        <v>0</v>
      </c>
      <c r="J168" s="179">
        <f t="shared" si="32"/>
        <v>7.0175438596491224</v>
      </c>
      <c r="K168" s="179">
        <f t="shared" si="32"/>
        <v>0</v>
      </c>
      <c r="L168" s="179">
        <f t="shared" si="32"/>
        <v>9.5846645367412133</v>
      </c>
      <c r="M168" s="179">
        <f t="shared" si="32"/>
        <v>0</v>
      </c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56" ht="18.75" customHeight="1">
      <c r="A169" s="73" t="s">
        <v>151</v>
      </c>
      <c r="B169" s="72" t="s">
        <v>561</v>
      </c>
      <c r="C169" s="179">
        <v>5.83</v>
      </c>
      <c r="D169" s="179">
        <v>7.16</v>
      </c>
      <c r="E169" s="179">
        <v>5.01</v>
      </c>
      <c r="F169" s="179">
        <v>5.93</v>
      </c>
      <c r="G169" s="179">
        <v>4.6399999999999997</v>
      </c>
      <c r="H169" s="179">
        <v>8.92</v>
      </c>
      <c r="I169" s="210">
        <v>0</v>
      </c>
      <c r="J169" s="179">
        <v>8.3800000000000008</v>
      </c>
      <c r="K169" s="179">
        <v>0</v>
      </c>
      <c r="L169" s="179">
        <v>0</v>
      </c>
      <c r="M169" s="179">
        <v>0</v>
      </c>
      <c r="N169" s="73"/>
      <c r="O169" s="73"/>
      <c r="P169" s="179"/>
      <c r="Q169" s="73"/>
      <c r="R169" s="73"/>
      <c r="S169" s="73"/>
      <c r="T169" s="179"/>
      <c r="U169" s="73"/>
      <c r="V169" s="73"/>
      <c r="W169" s="73"/>
    </row>
    <row r="170" spans="1:256" s="77" customFormat="1">
      <c r="A170" s="75"/>
      <c r="B170" s="76" t="s">
        <v>153</v>
      </c>
      <c r="C170" s="75"/>
      <c r="D170" s="272"/>
      <c r="E170" s="273"/>
      <c r="F170" s="273"/>
      <c r="G170" s="273"/>
      <c r="H170" s="274"/>
      <c r="I170" s="272"/>
      <c r="J170" s="273"/>
      <c r="K170" s="273"/>
      <c r="L170" s="274"/>
      <c r="M170" s="273"/>
      <c r="N170" s="273"/>
      <c r="O170" s="274"/>
      <c r="P170" s="272"/>
      <c r="Q170" s="273"/>
      <c r="R170" s="273"/>
      <c r="S170" s="274"/>
      <c r="T170" s="272"/>
      <c r="U170" s="273"/>
      <c r="V170" s="273"/>
      <c r="W170" s="274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70" customFormat="1">
      <c r="A171" s="68" t="s">
        <v>154</v>
      </c>
      <c r="B171" s="67" t="s">
        <v>155</v>
      </c>
      <c r="C171" s="68" t="s">
        <v>454</v>
      </c>
      <c r="D171" s="68" t="s">
        <v>547</v>
      </c>
      <c r="E171" s="68" t="s">
        <v>454</v>
      </c>
      <c r="F171" s="68" t="s">
        <v>547</v>
      </c>
      <c r="G171" s="68" t="s">
        <v>454</v>
      </c>
      <c r="H171" s="68" t="s">
        <v>454</v>
      </c>
      <c r="I171" s="68" t="s">
        <v>454</v>
      </c>
      <c r="J171" s="68" t="s">
        <v>547</v>
      </c>
      <c r="K171" s="68" t="s">
        <v>454</v>
      </c>
      <c r="L171" s="68" t="s">
        <v>454</v>
      </c>
      <c r="M171" s="68" t="s">
        <v>454</v>
      </c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>
      <c r="A172" s="71" t="s">
        <v>156</v>
      </c>
      <c r="B172" s="72" t="s">
        <v>563</v>
      </c>
      <c r="C172" s="73">
        <v>45.26</v>
      </c>
      <c r="D172" s="73">
        <v>35.78</v>
      </c>
      <c r="E172" s="73">
        <v>60.58</v>
      </c>
      <c r="F172" s="73">
        <v>50.33</v>
      </c>
      <c r="G172" s="73">
        <v>43.43</v>
      </c>
      <c r="H172" s="73">
        <v>50.46</v>
      </c>
      <c r="I172" s="73">
        <v>36.22</v>
      </c>
      <c r="J172" s="73">
        <v>72.7</v>
      </c>
      <c r="K172" s="73">
        <v>51.2</v>
      </c>
      <c r="L172" s="73">
        <v>25.83</v>
      </c>
      <c r="M172" s="73">
        <v>24.56</v>
      </c>
      <c r="N172" s="72"/>
      <c r="O172" s="126" t="s">
        <v>565</v>
      </c>
      <c r="P172" s="73"/>
      <c r="Q172" s="73"/>
      <c r="R172" s="73"/>
      <c r="S172" s="73"/>
      <c r="T172" s="73"/>
      <c r="U172" s="73"/>
      <c r="V172" s="73"/>
      <c r="W172" s="73"/>
    </row>
    <row r="173" spans="1:256">
      <c r="A173" s="73" t="s">
        <v>562</v>
      </c>
      <c r="B173" s="72" t="s">
        <v>564</v>
      </c>
      <c r="C173" s="73">
        <v>49.26</v>
      </c>
      <c r="D173" s="73">
        <v>30.03</v>
      </c>
      <c r="E173" s="73">
        <v>63.81</v>
      </c>
      <c r="F173" s="73">
        <v>38.72</v>
      </c>
      <c r="G173" s="73">
        <v>56.35</v>
      </c>
      <c r="H173" s="73">
        <v>69.13</v>
      </c>
      <c r="I173" s="73">
        <v>45.37</v>
      </c>
      <c r="J173" s="73">
        <v>52.8</v>
      </c>
      <c r="K173" s="73">
        <v>61.33</v>
      </c>
      <c r="L173" s="73">
        <v>50.79</v>
      </c>
      <c r="M173" s="73">
        <v>49.51</v>
      </c>
      <c r="N173" s="73"/>
      <c r="O173" s="126" t="s">
        <v>566</v>
      </c>
      <c r="P173" s="73"/>
      <c r="Q173" s="73"/>
      <c r="R173" s="73"/>
      <c r="S173" s="73"/>
      <c r="T173" s="73"/>
      <c r="U173" s="73"/>
      <c r="V173" s="73"/>
      <c r="W173" s="73"/>
    </row>
    <row r="174" spans="1:256" s="77" customFormat="1">
      <c r="A174" s="75"/>
      <c r="B174" s="76" t="s">
        <v>162</v>
      </c>
      <c r="C174" s="75"/>
      <c r="D174" s="272"/>
      <c r="E174" s="273"/>
      <c r="F174" s="273"/>
      <c r="G174" s="273"/>
      <c r="H174" s="274"/>
      <c r="I174" s="272"/>
      <c r="J174" s="273"/>
      <c r="K174" s="273"/>
      <c r="L174" s="274"/>
      <c r="M174" s="273"/>
      <c r="N174" s="273"/>
      <c r="O174" s="274"/>
      <c r="P174" s="272"/>
      <c r="Q174" s="273"/>
      <c r="R174" s="273"/>
      <c r="S174" s="274"/>
      <c r="T174" s="272"/>
      <c r="U174" s="273"/>
      <c r="V174" s="273"/>
      <c r="W174" s="274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70" customFormat="1">
      <c r="A175" s="68" t="s">
        <v>163</v>
      </c>
      <c r="B175" s="67" t="s">
        <v>164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ht="34.5">
      <c r="A176" s="73" t="s">
        <v>165</v>
      </c>
      <c r="B176" s="72" t="s">
        <v>166</v>
      </c>
      <c r="C176" s="73">
        <v>0</v>
      </c>
      <c r="D176" s="74" t="s">
        <v>567</v>
      </c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</row>
    <row r="177" spans="1:256">
      <c r="A177" s="73" t="s">
        <v>167</v>
      </c>
      <c r="B177" s="72" t="s">
        <v>168</v>
      </c>
      <c r="C177" s="73">
        <v>0</v>
      </c>
      <c r="D177" s="74" t="s">
        <v>431</v>
      </c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</row>
    <row r="178" spans="1:256" s="77" customFormat="1">
      <c r="A178" s="75"/>
      <c r="B178" s="76" t="s">
        <v>169</v>
      </c>
      <c r="C178" s="75"/>
      <c r="D178" s="272"/>
      <c r="E178" s="273"/>
      <c r="F178" s="273"/>
      <c r="G178" s="273"/>
      <c r="H178" s="274"/>
      <c r="I178" s="272"/>
      <c r="J178" s="273"/>
      <c r="K178" s="273"/>
      <c r="L178" s="274"/>
      <c r="M178" s="273"/>
      <c r="N178" s="273"/>
      <c r="O178" s="274"/>
      <c r="P178" s="272"/>
      <c r="Q178" s="273"/>
      <c r="R178" s="273"/>
      <c r="S178" s="274"/>
      <c r="T178" s="272"/>
      <c r="U178" s="273"/>
      <c r="V178" s="273"/>
      <c r="W178" s="274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70" customFormat="1" ht="34.5">
      <c r="A179" s="66" t="s">
        <v>170</v>
      </c>
      <c r="B179" s="67" t="s">
        <v>171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ht="34.5">
      <c r="A180" s="71" t="s">
        <v>172</v>
      </c>
      <c r="B180" s="72" t="s">
        <v>173</v>
      </c>
      <c r="C180" s="73" t="s">
        <v>412</v>
      </c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</row>
    <row r="181" spans="1:256" ht="34.5">
      <c r="A181" s="123" t="s">
        <v>174</v>
      </c>
      <c r="B181" s="72" t="s">
        <v>175</v>
      </c>
      <c r="C181" s="73" t="s">
        <v>412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</row>
    <row r="182" spans="1:256" ht="53.25" customHeight="1">
      <c r="A182" s="123" t="s">
        <v>176</v>
      </c>
      <c r="B182" s="155" t="s">
        <v>177</v>
      </c>
      <c r="C182" s="73" t="s">
        <v>412</v>
      </c>
      <c r="D182" s="74" t="s">
        <v>255</v>
      </c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</row>
    <row r="183" spans="1:256" ht="51.75">
      <c r="A183" s="71" t="s">
        <v>178</v>
      </c>
      <c r="B183" s="72" t="s">
        <v>179</v>
      </c>
      <c r="C183" s="73" t="s">
        <v>412</v>
      </c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</row>
    <row r="184" spans="1:256" ht="51.75">
      <c r="A184" s="71" t="s">
        <v>180</v>
      </c>
      <c r="B184" s="72" t="s">
        <v>181</v>
      </c>
      <c r="C184" s="73" t="s">
        <v>412</v>
      </c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</row>
    <row r="185" spans="1:256" ht="34.5">
      <c r="A185" s="71" t="s">
        <v>182</v>
      </c>
      <c r="B185" s="72" t="s">
        <v>183</v>
      </c>
      <c r="C185" s="73" t="s">
        <v>412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</row>
    <row r="186" spans="1:256" s="77" customFormat="1">
      <c r="A186" s="75"/>
      <c r="B186" s="76" t="s">
        <v>184</v>
      </c>
      <c r="C186" s="75"/>
      <c r="D186" s="272"/>
      <c r="E186" s="273"/>
      <c r="F186" s="273"/>
      <c r="G186" s="273"/>
      <c r="H186" s="274"/>
      <c r="I186" s="272"/>
      <c r="J186" s="273"/>
      <c r="K186" s="273"/>
      <c r="L186" s="274"/>
      <c r="M186" s="273"/>
      <c r="N186" s="273"/>
      <c r="O186" s="274"/>
      <c r="P186" s="272"/>
      <c r="Q186" s="273"/>
      <c r="R186" s="273"/>
      <c r="S186" s="274"/>
      <c r="T186" s="272"/>
      <c r="U186" s="273"/>
      <c r="V186" s="273"/>
      <c r="W186" s="274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70" customFormat="1" ht="34.5">
      <c r="A187" s="66" t="s">
        <v>185</v>
      </c>
      <c r="B187" s="67" t="s">
        <v>186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ht="34.5">
      <c r="A188" s="71" t="s">
        <v>187</v>
      </c>
      <c r="B188" s="72" t="s">
        <v>188</v>
      </c>
      <c r="C188" s="73" t="s">
        <v>412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</row>
    <row r="189" spans="1:256" ht="34.5">
      <c r="A189" s="123" t="s">
        <v>189</v>
      </c>
      <c r="B189" s="72" t="s">
        <v>190</v>
      </c>
      <c r="C189" s="73" t="s">
        <v>412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</row>
    <row r="190" spans="1:256">
      <c r="A190" s="123" t="s">
        <v>191</v>
      </c>
      <c r="B190" s="72" t="s">
        <v>192</v>
      </c>
      <c r="C190" s="73" t="s">
        <v>412</v>
      </c>
      <c r="D190" s="73"/>
      <c r="E190" s="74" t="s">
        <v>259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</row>
    <row r="191" spans="1:256">
      <c r="A191" s="73" t="s">
        <v>193</v>
      </c>
      <c r="B191" s="72" t="s">
        <v>194</v>
      </c>
      <c r="C191" s="73" t="s">
        <v>412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</row>
    <row r="192" spans="1:256" ht="34.5">
      <c r="A192" s="71" t="s">
        <v>195</v>
      </c>
      <c r="B192" s="72" t="s">
        <v>196</v>
      </c>
      <c r="C192" s="73" t="s">
        <v>412</v>
      </c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</row>
    <row r="193" spans="1:256" ht="34.5">
      <c r="A193" s="71" t="s">
        <v>197</v>
      </c>
      <c r="B193" s="72" t="s">
        <v>198</v>
      </c>
      <c r="C193" s="73" t="s">
        <v>412</v>
      </c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1:256" s="77" customFormat="1">
      <c r="A194" s="75"/>
      <c r="B194" s="76" t="s">
        <v>199</v>
      </c>
      <c r="C194" s="75"/>
      <c r="D194" s="272"/>
      <c r="E194" s="273"/>
      <c r="F194" s="273"/>
      <c r="G194" s="273"/>
      <c r="H194" s="274"/>
      <c r="I194" s="272"/>
      <c r="J194" s="273"/>
      <c r="K194" s="273"/>
      <c r="L194" s="274"/>
      <c r="M194" s="273"/>
      <c r="N194" s="273"/>
      <c r="O194" s="274"/>
      <c r="P194" s="272"/>
      <c r="Q194" s="273"/>
      <c r="R194" s="273"/>
      <c r="S194" s="274"/>
      <c r="T194" s="272"/>
      <c r="U194" s="273"/>
      <c r="V194" s="273"/>
      <c r="W194" s="274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70" customFormat="1" ht="34.5">
      <c r="A195" s="66" t="s">
        <v>200</v>
      </c>
      <c r="B195" s="67" t="s">
        <v>201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ht="34.5">
      <c r="A196" s="71" t="s">
        <v>202</v>
      </c>
      <c r="B196" s="72" t="s">
        <v>203</v>
      </c>
      <c r="C196" s="73">
        <v>0</v>
      </c>
      <c r="D196" s="73"/>
      <c r="E196" s="74" t="s">
        <v>259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56">
      <c r="A197" s="73" t="s">
        <v>204</v>
      </c>
      <c r="B197" s="72" t="s">
        <v>205</v>
      </c>
      <c r="C197" s="73">
        <v>0</v>
      </c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56" s="77" customFormat="1">
      <c r="A198" s="75"/>
      <c r="B198" s="76" t="s">
        <v>206</v>
      </c>
      <c r="C198" s="75"/>
      <c r="D198" s="272"/>
      <c r="E198" s="273"/>
      <c r="F198" s="273"/>
      <c r="G198" s="273"/>
      <c r="H198" s="274"/>
      <c r="I198" s="272"/>
      <c r="J198" s="273"/>
      <c r="K198" s="273"/>
      <c r="L198" s="274"/>
      <c r="M198" s="273"/>
      <c r="N198" s="273"/>
      <c r="O198" s="274"/>
      <c r="P198" s="272"/>
      <c r="Q198" s="273"/>
      <c r="R198" s="273"/>
      <c r="S198" s="274"/>
      <c r="T198" s="272"/>
      <c r="U198" s="273"/>
      <c r="V198" s="273"/>
      <c r="W198" s="274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</row>
    <row r="199" spans="1:256" s="70" customFormat="1" ht="34.5">
      <c r="A199" s="66" t="s">
        <v>207</v>
      </c>
      <c r="B199" s="67" t="s">
        <v>208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</row>
    <row r="200" spans="1:256" ht="34.5">
      <c r="A200" s="71" t="s">
        <v>209</v>
      </c>
      <c r="B200" s="72" t="s">
        <v>210</v>
      </c>
      <c r="C200" s="73" t="s">
        <v>412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56" ht="34.5">
      <c r="A201" s="123" t="s">
        <v>211</v>
      </c>
      <c r="B201" s="72" t="s">
        <v>261</v>
      </c>
      <c r="C201" s="73" t="s">
        <v>412</v>
      </c>
      <c r="D201" s="73"/>
      <c r="E201" s="74" t="s">
        <v>259</v>
      </c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56">
      <c r="A202" s="73" t="s">
        <v>212</v>
      </c>
      <c r="B202" s="72" t="s">
        <v>213</v>
      </c>
      <c r="C202" s="73" t="s">
        <v>412</v>
      </c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56" ht="34.5">
      <c r="A203" s="123" t="s">
        <v>214</v>
      </c>
      <c r="B203" s="72" t="s">
        <v>215</v>
      </c>
      <c r="C203" s="73" t="s">
        <v>412</v>
      </c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56" ht="21.75" customHeight="1">
      <c r="A204" s="71" t="s">
        <v>216</v>
      </c>
      <c r="B204" s="155" t="s">
        <v>217</v>
      </c>
      <c r="C204" s="73" t="s">
        <v>412</v>
      </c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56" ht="34.5">
      <c r="A205" s="71" t="s">
        <v>218</v>
      </c>
      <c r="B205" s="72" t="s">
        <v>219</v>
      </c>
      <c r="C205" s="73" t="s">
        <v>412</v>
      </c>
      <c r="D205" s="73"/>
      <c r="E205" s="74" t="s">
        <v>259</v>
      </c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56" ht="34.5">
      <c r="A206" s="71" t="s">
        <v>220</v>
      </c>
      <c r="B206" s="72" t="s">
        <v>530</v>
      </c>
      <c r="C206" s="73" t="s">
        <v>412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56" s="77" customFormat="1">
      <c r="A207" s="75"/>
      <c r="B207" s="76" t="s">
        <v>221</v>
      </c>
      <c r="C207" s="75"/>
      <c r="D207" s="272"/>
      <c r="E207" s="273"/>
      <c r="F207" s="273"/>
      <c r="G207" s="273"/>
      <c r="H207" s="274"/>
      <c r="I207" s="272"/>
      <c r="J207" s="273"/>
      <c r="K207" s="273"/>
      <c r="L207" s="274"/>
      <c r="M207" s="273"/>
      <c r="N207" s="273"/>
      <c r="O207" s="274"/>
      <c r="P207" s="272"/>
      <c r="Q207" s="273"/>
      <c r="R207" s="273"/>
      <c r="S207" s="274"/>
      <c r="T207" s="272"/>
      <c r="U207" s="273"/>
      <c r="V207" s="273"/>
      <c r="W207" s="274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70" customFormat="1" ht="51.75">
      <c r="A208" s="66" t="s">
        <v>222</v>
      </c>
      <c r="B208" s="67" t="s">
        <v>223</v>
      </c>
      <c r="C208" s="157">
        <f>C209*100/C210</f>
        <v>96.969696969696969</v>
      </c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>
        <f>N209*100/N210</f>
        <v>100</v>
      </c>
      <c r="O208" s="157">
        <f t="shared" ref="O208:W208" si="33">O209*100/O210</f>
        <v>100</v>
      </c>
      <c r="P208" s="157">
        <f t="shared" si="33"/>
        <v>100</v>
      </c>
      <c r="Q208" s="157">
        <f t="shared" si="33"/>
        <v>100</v>
      </c>
      <c r="R208" s="157">
        <f t="shared" si="33"/>
        <v>100</v>
      </c>
      <c r="S208" s="157">
        <f t="shared" si="33"/>
        <v>100</v>
      </c>
      <c r="T208" s="157">
        <f t="shared" si="33"/>
        <v>66.666666666666671</v>
      </c>
      <c r="U208" s="157">
        <f t="shared" si="33"/>
        <v>100</v>
      </c>
      <c r="V208" s="157">
        <f t="shared" si="33"/>
        <v>100</v>
      </c>
      <c r="W208" s="157">
        <f t="shared" si="33"/>
        <v>100</v>
      </c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ht="51.75">
      <c r="A209" s="71" t="s">
        <v>224</v>
      </c>
      <c r="B209" s="72" t="s">
        <v>225</v>
      </c>
      <c r="C209" s="73">
        <f>SUM(M209:W209)</f>
        <v>32</v>
      </c>
      <c r="D209" s="73"/>
      <c r="E209" s="74" t="s">
        <v>258</v>
      </c>
      <c r="F209" s="73"/>
      <c r="G209" s="73"/>
      <c r="H209" s="73"/>
      <c r="I209" s="73"/>
      <c r="J209" s="73"/>
      <c r="K209" s="73"/>
      <c r="L209" s="73"/>
      <c r="M209" s="73"/>
      <c r="N209" s="73">
        <v>5</v>
      </c>
      <c r="O209" s="73">
        <v>5</v>
      </c>
      <c r="P209" s="73">
        <v>1</v>
      </c>
      <c r="Q209" s="73">
        <v>3</v>
      </c>
      <c r="R209" s="73">
        <v>2</v>
      </c>
      <c r="S209" s="73">
        <v>5</v>
      </c>
      <c r="T209" s="73">
        <v>2</v>
      </c>
      <c r="U209" s="73">
        <v>2</v>
      </c>
      <c r="V209" s="73">
        <v>2</v>
      </c>
      <c r="W209" s="73">
        <v>5</v>
      </c>
    </row>
    <row r="210" spans="1:256">
      <c r="A210" s="73" t="s">
        <v>226</v>
      </c>
      <c r="B210" s="72" t="s">
        <v>227</v>
      </c>
      <c r="C210" s="124">
        <f>SUM(N210:W210)</f>
        <v>33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>
        <v>5</v>
      </c>
      <c r="O210" s="73">
        <v>5</v>
      </c>
      <c r="P210" s="73">
        <v>1</v>
      </c>
      <c r="Q210" s="73">
        <v>3</v>
      </c>
      <c r="R210" s="73">
        <v>2</v>
      </c>
      <c r="S210" s="73">
        <v>5</v>
      </c>
      <c r="T210" s="73">
        <v>3</v>
      </c>
      <c r="U210" s="73">
        <v>2</v>
      </c>
      <c r="V210" s="73">
        <v>2</v>
      </c>
      <c r="W210" s="73">
        <v>5</v>
      </c>
    </row>
    <row r="211" spans="1:256" s="77" customFormat="1">
      <c r="A211" s="75"/>
      <c r="B211" s="76" t="s">
        <v>228</v>
      </c>
      <c r="C211" s="75"/>
      <c r="D211" s="272"/>
      <c r="E211" s="273"/>
      <c r="F211" s="273"/>
      <c r="G211" s="273"/>
      <c r="H211" s="274"/>
      <c r="I211" s="272"/>
      <c r="J211" s="273"/>
      <c r="K211" s="273"/>
      <c r="L211" s="273"/>
      <c r="M211" s="274"/>
      <c r="N211" s="281" t="s">
        <v>551</v>
      </c>
      <c r="O211" s="282"/>
      <c r="P211" s="282"/>
      <c r="Q211" s="282"/>
      <c r="R211" s="283"/>
      <c r="S211" s="272"/>
      <c r="T211" s="273"/>
      <c r="U211" s="273"/>
      <c r="V211" s="273"/>
      <c r="W211" s="274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77" customFormat="1" ht="14.25" customHeight="1">
      <c r="A212" s="186" t="s">
        <v>531</v>
      </c>
      <c r="B212" s="187"/>
      <c r="C212" s="187"/>
      <c r="D212" s="187"/>
      <c r="E212" s="187"/>
      <c r="F212" s="187"/>
      <c r="G212" s="187"/>
      <c r="H212" s="187"/>
      <c r="I212" s="187" t="s">
        <v>531</v>
      </c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8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</row>
  </sheetData>
  <mergeCells count="139">
    <mergeCell ref="T10:W10"/>
    <mergeCell ref="D10:H10"/>
    <mergeCell ref="I10:L10"/>
    <mergeCell ref="M10:O10"/>
    <mergeCell ref="P10:S10"/>
    <mergeCell ref="A1:W1"/>
    <mergeCell ref="A2:A3"/>
    <mergeCell ref="C2:C3"/>
    <mergeCell ref="D2:M2"/>
    <mergeCell ref="N2:W2"/>
    <mergeCell ref="T15:W15"/>
    <mergeCell ref="D19:H19"/>
    <mergeCell ref="I19:L19"/>
    <mergeCell ref="M19:O19"/>
    <mergeCell ref="P19:S19"/>
    <mergeCell ref="T19:W19"/>
    <mergeCell ref="D15:H15"/>
    <mergeCell ref="I15:L15"/>
    <mergeCell ref="M15:O15"/>
    <mergeCell ref="P15:S15"/>
    <mergeCell ref="T23:W23"/>
    <mergeCell ref="D27:H27"/>
    <mergeCell ref="I27:L27"/>
    <mergeCell ref="M27:O27"/>
    <mergeCell ref="P27:S27"/>
    <mergeCell ref="T27:W27"/>
    <mergeCell ref="D23:H23"/>
    <mergeCell ref="I23:L23"/>
    <mergeCell ref="M23:O23"/>
    <mergeCell ref="P23:S23"/>
    <mergeCell ref="T31:W31"/>
    <mergeCell ref="D99:H99"/>
    <mergeCell ref="I99:L99"/>
    <mergeCell ref="M99:O99"/>
    <mergeCell ref="P99:S99"/>
    <mergeCell ref="T99:W99"/>
    <mergeCell ref="D31:H31"/>
    <mergeCell ref="I31:L31"/>
    <mergeCell ref="M31:O31"/>
    <mergeCell ref="P31:S31"/>
    <mergeCell ref="T103:W103"/>
    <mergeCell ref="D105:H105"/>
    <mergeCell ref="I105:L105"/>
    <mergeCell ref="M105:O105"/>
    <mergeCell ref="P105:S105"/>
    <mergeCell ref="T105:W105"/>
    <mergeCell ref="D103:H103"/>
    <mergeCell ref="I103:L103"/>
    <mergeCell ref="M103:O103"/>
    <mergeCell ref="P103:S103"/>
    <mergeCell ref="T113:W113"/>
    <mergeCell ref="D119:H119"/>
    <mergeCell ref="I119:L119"/>
    <mergeCell ref="M119:O119"/>
    <mergeCell ref="P119:S119"/>
    <mergeCell ref="T119:W119"/>
    <mergeCell ref="D113:H113"/>
    <mergeCell ref="I113:L113"/>
    <mergeCell ref="M113:O113"/>
    <mergeCell ref="P113:S113"/>
    <mergeCell ref="T125:W125"/>
    <mergeCell ref="D131:H131"/>
    <mergeCell ref="I131:L131"/>
    <mergeCell ref="M131:O131"/>
    <mergeCell ref="P131:S131"/>
    <mergeCell ref="T131:W131"/>
    <mergeCell ref="D125:H125"/>
    <mergeCell ref="I125:L125"/>
    <mergeCell ref="M125:O125"/>
    <mergeCell ref="P125:S125"/>
    <mergeCell ref="T137:W137"/>
    <mergeCell ref="D143:H143"/>
    <mergeCell ref="I143:L143"/>
    <mergeCell ref="M143:O143"/>
    <mergeCell ref="P143:S143"/>
    <mergeCell ref="T143:W143"/>
    <mergeCell ref="D137:H137"/>
    <mergeCell ref="I137:L137"/>
    <mergeCell ref="M137:O137"/>
    <mergeCell ref="P137:S137"/>
    <mergeCell ref="T147:W147"/>
    <mergeCell ref="D151:H151"/>
    <mergeCell ref="I151:L151"/>
    <mergeCell ref="M151:O151"/>
    <mergeCell ref="P151:S151"/>
    <mergeCell ref="T151:W151"/>
    <mergeCell ref="D147:H147"/>
    <mergeCell ref="I147:L147"/>
    <mergeCell ref="M147:O147"/>
    <mergeCell ref="P147:S147"/>
    <mergeCell ref="T157:W157"/>
    <mergeCell ref="D164:H164"/>
    <mergeCell ref="I164:L164"/>
    <mergeCell ref="M164:O164"/>
    <mergeCell ref="P164:S164"/>
    <mergeCell ref="T164:W164"/>
    <mergeCell ref="D157:H157"/>
    <mergeCell ref="I157:L157"/>
    <mergeCell ref="M157:O157"/>
    <mergeCell ref="P157:S157"/>
    <mergeCell ref="T170:W170"/>
    <mergeCell ref="D174:H174"/>
    <mergeCell ref="I174:L174"/>
    <mergeCell ref="M174:O174"/>
    <mergeCell ref="P174:S174"/>
    <mergeCell ref="T174:W174"/>
    <mergeCell ref="D170:H170"/>
    <mergeCell ref="I170:L170"/>
    <mergeCell ref="M170:O170"/>
    <mergeCell ref="P170:S170"/>
    <mergeCell ref="T178:W178"/>
    <mergeCell ref="D186:H186"/>
    <mergeCell ref="I186:L186"/>
    <mergeCell ref="M186:O186"/>
    <mergeCell ref="P186:S186"/>
    <mergeCell ref="T186:W186"/>
    <mergeCell ref="D178:H178"/>
    <mergeCell ref="I178:L178"/>
    <mergeCell ref="M178:O178"/>
    <mergeCell ref="P178:S178"/>
    <mergeCell ref="T194:W194"/>
    <mergeCell ref="D198:H198"/>
    <mergeCell ref="I198:L198"/>
    <mergeCell ref="M198:O198"/>
    <mergeCell ref="P198:S198"/>
    <mergeCell ref="T198:W198"/>
    <mergeCell ref="D194:H194"/>
    <mergeCell ref="I194:L194"/>
    <mergeCell ref="M194:O194"/>
    <mergeCell ref="P194:S194"/>
    <mergeCell ref="T207:W207"/>
    <mergeCell ref="D211:H211"/>
    <mergeCell ref="I211:M211"/>
    <mergeCell ref="N211:R211"/>
    <mergeCell ref="S211:W211"/>
    <mergeCell ref="D207:H207"/>
    <mergeCell ref="I207:L207"/>
    <mergeCell ref="M207:O207"/>
    <mergeCell ref="P207:S207"/>
  </mergeCells>
  <phoneticPr fontId="32" type="noConversion"/>
  <printOptions horizontalCentered="1"/>
  <pageMargins left="0.11811023622047245" right="0.11811023622047245" top="0.55118110236220474" bottom="0.15748031496062992" header="0.11811023622047245" footer="0.11811023622047245"/>
  <pageSetup paperSize="5" scale="95" orientation="landscape" verticalDpi="0" r:id="rId1"/>
  <headerFooter>
    <oddHeader>&amp;R&amp;P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43"/>
  <sheetViews>
    <sheetView view="pageLayout" topLeftCell="B25" zoomScale="115" zoomScaleNormal="130" zoomScaleSheetLayoutView="115" zoomScalePageLayoutView="115" workbookViewId="0">
      <selection activeCell="G32" sqref="G32"/>
    </sheetView>
  </sheetViews>
  <sheetFormatPr defaultRowHeight="17.25"/>
  <cols>
    <col min="1" max="1" width="7.25" style="77" customWidth="1"/>
    <col min="2" max="2" width="31.375" style="77" customWidth="1"/>
    <col min="3" max="3" width="7.125" style="77" customWidth="1"/>
    <col min="4" max="4" width="6.75" style="77" customWidth="1"/>
    <col min="5" max="5" width="6.375" style="77" customWidth="1"/>
    <col min="6" max="6" width="6.5" style="77" customWidth="1"/>
    <col min="7" max="14" width="5.625" style="77" customWidth="1"/>
    <col min="15" max="15" width="5.75" style="77" customWidth="1"/>
    <col min="16" max="23" width="5.625" style="77" customWidth="1"/>
    <col min="24" max="16384" width="9" style="69"/>
  </cols>
  <sheetData>
    <row r="1" spans="1:256" ht="21.75">
      <c r="A1" s="227" t="s">
        <v>352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56" ht="20.25">
      <c r="A2" s="228"/>
      <c r="B2" s="229" t="s">
        <v>407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56">
      <c r="A3" s="288" t="s">
        <v>0</v>
      </c>
      <c r="B3" s="223" t="s">
        <v>1</v>
      </c>
      <c r="C3" s="288" t="s">
        <v>2</v>
      </c>
      <c r="D3" s="264" t="s">
        <v>230</v>
      </c>
      <c r="E3" s="269"/>
      <c r="F3" s="269"/>
      <c r="G3" s="269"/>
      <c r="H3" s="269"/>
      <c r="I3" s="265"/>
      <c r="J3" s="265"/>
      <c r="K3" s="265"/>
      <c r="L3" s="265"/>
      <c r="M3" s="265"/>
      <c r="N3" s="264" t="s">
        <v>242</v>
      </c>
      <c r="O3" s="265"/>
      <c r="P3" s="265"/>
      <c r="Q3" s="265"/>
      <c r="R3" s="265"/>
      <c r="S3" s="265"/>
      <c r="T3" s="265"/>
      <c r="U3" s="265"/>
      <c r="V3" s="265"/>
      <c r="W3" s="266"/>
    </row>
    <row r="4" spans="1:256" ht="34.5" customHeight="1">
      <c r="A4" s="290"/>
      <c r="B4" s="230"/>
      <c r="C4" s="290"/>
      <c r="D4" s="71" t="s">
        <v>239</v>
      </c>
      <c r="E4" s="71" t="s">
        <v>229</v>
      </c>
      <c r="F4" s="71" t="s">
        <v>237</v>
      </c>
      <c r="G4" s="71" t="s">
        <v>231</v>
      </c>
      <c r="H4" s="71" t="s">
        <v>232</v>
      </c>
      <c r="I4" s="71" t="s">
        <v>233</v>
      </c>
      <c r="J4" s="71" t="s">
        <v>234</v>
      </c>
      <c r="K4" s="71" t="s">
        <v>235</v>
      </c>
      <c r="L4" s="71" t="s">
        <v>236</v>
      </c>
      <c r="M4" s="71" t="s">
        <v>238</v>
      </c>
      <c r="N4" s="71" t="s">
        <v>240</v>
      </c>
      <c r="O4" s="71" t="s">
        <v>241</v>
      </c>
      <c r="P4" s="71" t="s">
        <v>237</v>
      </c>
      <c r="Q4" s="71" t="s">
        <v>231</v>
      </c>
      <c r="R4" s="71" t="s">
        <v>232</v>
      </c>
      <c r="S4" s="71" t="s">
        <v>233</v>
      </c>
      <c r="T4" s="71" t="s">
        <v>234</v>
      </c>
      <c r="U4" s="71" t="s">
        <v>235</v>
      </c>
      <c r="V4" s="71" t="s">
        <v>236</v>
      </c>
      <c r="W4" s="71" t="s">
        <v>238</v>
      </c>
    </row>
    <row r="5" spans="1:256" s="70" customFormat="1" ht="34.5">
      <c r="A5" s="66" t="s">
        <v>353</v>
      </c>
      <c r="B5" s="67" t="s">
        <v>354</v>
      </c>
      <c r="C5" s="122">
        <f t="shared" ref="C5:M5" si="0">C6*100/C7</f>
        <v>47.819457151570603</v>
      </c>
      <c r="D5" s="122">
        <f t="shared" si="0"/>
        <v>60.017086715079024</v>
      </c>
      <c r="E5" s="122">
        <f t="shared" si="0"/>
        <v>36.342412451361866</v>
      </c>
      <c r="F5" s="122">
        <f t="shared" si="0"/>
        <v>37.516688918558074</v>
      </c>
      <c r="G5" s="122">
        <f t="shared" si="0"/>
        <v>21.5625</v>
      </c>
      <c r="H5" s="122">
        <f>H6*100/H7</f>
        <v>47.174770039421816</v>
      </c>
      <c r="I5" s="122">
        <f t="shared" si="0"/>
        <v>39.267015706806284</v>
      </c>
      <c r="J5" s="122">
        <f t="shared" si="0"/>
        <v>45.774647887323944</v>
      </c>
      <c r="K5" s="122">
        <f t="shared" si="0"/>
        <v>44.71153846153846</v>
      </c>
      <c r="L5" s="122">
        <f t="shared" si="0"/>
        <v>71.15384615384616</v>
      </c>
      <c r="M5" s="122">
        <f t="shared" si="0"/>
        <v>32.710280373831779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34.5">
      <c r="A6" s="123" t="s">
        <v>355</v>
      </c>
      <c r="B6" s="72" t="s">
        <v>358</v>
      </c>
      <c r="C6" s="124">
        <f>SUM(D6:M6)</f>
        <v>3136</v>
      </c>
      <c r="D6" s="124">
        <v>1405</v>
      </c>
      <c r="E6" s="125">
        <v>467</v>
      </c>
      <c r="F6" s="124">
        <v>281</v>
      </c>
      <c r="G6" s="124">
        <v>69</v>
      </c>
      <c r="H6" s="124">
        <v>359</v>
      </c>
      <c r="I6" s="124">
        <v>75</v>
      </c>
      <c r="J6" s="124">
        <v>130</v>
      </c>
      <c r="K6" s="124">
        <v>93</v>
      </c>
      <c r="L6" s="124">
        <v>222</v>
      </c>
      <c r="M6" s="124">
        <v>35</v>
      </c>
      <c r="N6" s="291" t="s">
        <v>359</v>
      </c>
      <c r="O6" s="292"/>
      <c r="P6" s="292"/>
      <c r="Q6" s="292"/>
      <c r="R6" s="292"/>
      <c r="S6" s="292"/>
      <c r="T6" s="292"/>
      <c r="U6" s="292"/>
      <c r="V6" s="292"/>
      <c r="W6" s="293"/>
    </row>
    <row r="7" spans="1:256">
      <c r="A7" s="71" t="s">
        <v>357</v>
      </c>
      <c r="B7" s="72" t="s">
        <v>574</v>
      </c>
      <c r="C7" s="124">
        <f>SUM(D7:M7)</f>
        <v>6558</v>
      </c>
      <c r="D7" s="124">
        <v>2341</v>
      </c>
      <c r="E7" s="124">
        <v>1285</v>
      </c>
      <c r="F7" s="124">
        <v>749</v>
      </c>
      <c r="G7" s="124">
        <v>320</v>
      </c>
      <c r="H7" s="124">
        <v>761</v>
      </c>
      <c r="I7" s="124">
        <v>191</v>
      </c>
      <c r="J7" s="124">
        <v>284</v>
      </c>
      <c r="K7" s="124">
        <v>208</v>
      </c>
      <c r="L7" s="124">
        <v>312</v>
      </c>
      <c r="M7" s="124">
        <v>107</v>
      </c>
      <c r="N7" s="73"/>
      <c r="O7" s="126"/>
      <c r="P7" s="73"/>
      <c r="Q7" s="73"/>
      <c r="R7" s="73"/>
      <c r="S7" s="73"/>
      <c r="T7" s="73"/>
      <c r="U7" s="73"/>
      <c r="V7" s="73"/>
      <c r="W7" s="73"/>
    </row>
    <row r="8" spans="1:256" s="70" customFormat="1" ht="22.5" customHeight="1">
      <c r="A8" s="66" t="s">
        <v>360</v>
      </c>
      <c r="B8" s="144" t="s">
        <v>361</v>
      </c>
      <c r="C8" s="145" t="s">
        <v>362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0" customFormat="1" ht="22.5" customHeight="1">
      <c r="A9" s="66" t="s">
        <v>363</v>
      </c>
      <c r="B9" s="144" t="s">
        <v>364</v>
      </c>
      <c r="C9" s="145" t="s">
        <v>362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>
      <c r="A10" s="71"/>
      <c r="B10" s="72"/>
      <c r="C10" s="13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56" s="70" customFormat="1" ht="22.5" customHeight="1">
      <c r="A11" s="66" t="s">
        <v>365</v>
      </c>
      <c r="B11" s="144" t="s">
        <v>366</v>
      </c>
      <c r="C11" s="145" t="s">
        <v>362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>
      <c r="A12" s="71"/>
      <c r="B12" s="72"/>
      <c r="C12" s="13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56" s="70" customFormat="1" ht="34.5">
      <c r="A13" s="66" t="s">
        <v>367</v>
      </c>
      <c r="B13" s="67" t="s">
        <v>368</v>
      </c>
      <c r="C13" s="145" t="s">
        <v>362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>
      <c r="A14" s="71"/>
      <c r="B14" s="72"/>
      <c r="C14" s="13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56" s="70" customFormat="1" ht="34.5">
      <c r="A15" s="66" t="s">
        <v>369</v>
      </c>
      <c r="B15" s="67" t="s">
        <v>370</v>
      </c>
      <c r="C15" s="145" t="s">
        <v>362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>
      <c r="A16" s="71"/>
      <c r="B16" s="72"/>
      <c r="C16" s="13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56" s="70" customFormat="1" ht="54.75" customHeight="1">
      <c r="A17" s="66" t="s">
        <v>491</v>
      </c>
      <c r="B17" s="144" t="s">
        <v>492</v>
      </c>
      <c r="C17" s="131" t="s">
        <v>493</v>
      </c>
      <c r="D17" s="132" t="s">
        <v>494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54.75" customHeight="1">
      <c r="A18" s="71"/>
      <c r="B18" s="133" t="s">
        <v>495</v>
      </c>
      <c r="C18" s="134">
        <f>C19*100/C20</f>
        <v>81.985724790476382</v>
      </c>
      <c r="D18" s="134">
        <f t="shared" ref="D18:W18" si="1">D19*100/D20</f>
        <v>64.326262324469681</v>
      </c>
      <c r="E18" s="134">
        <f t="shared" si="1"/>
        <v>75.231443885008929</v>
      </c>
      <c r="F18" s="134">
        <f t="shared" si="1"/>
        <v>82.116652157691831</v>
      </c>
      <c r="G18" s="134">
        <f t="shared" si="1"/>
        <v>61.67105578166148</v>
      </c>
      <c r="H18" s="134">
        <f t="shared" si="1"/>
        <v>91.62057985587397</v>
      </c>
      <c r="I18" s="134">
        <f t="shared" si="1"/>
        <v>83.507722969606377</v>
      </c>
      <c r="J18" s="134">
        <f t="shared" si="1"/>
        <v>85.719952399841333</v>
      </c>
      <c r="K18" s="134">
        <f t="shared" si="1"/>
        <v>76.625570005066706</v>
      </c>
      <c r="L18" s="134">
        <f t="shared" si="1"/>
        <v>70.030020013342224</v>
      </c>
      <c r="M18" s="134">
        <f t="shared" si="1"/>
        <v>90.054518420617882</v>
      </c>
      <c r="N18" s="134">
        <f t="shared" si="1"/>
        <v>76.998942282953607</v>
      </c>
      <c r="O18" s="134">
        <f t="shared" si="1"/>
        <v>82.264643498123675</v>
      </c>
      <c r="P18" s="134">
        <f t="shared" si="1"/>
        <v>90.859667659206607</v>
      </c>
      <c r="Q18" s="134">
        <f t="shared" si="1"/>
        <v>76.295771191755051</v>
      </c>
      <c r="R18" s="134">
        <f t="shared" si="1"/>
        <v>92.874652042045781</v>
      </c>
      <c r="S18" s="134">
        <f t="shared" si="1"/>
        <v>76.457399103139011</v>
      </c>
      <c r="T18" s="134">
        <f t="shared" si="1"/>
        <v>92.880975078305866</v>
      </c>
      <c r="U18" s="134">
        <f t="shared" si="1"/>
        <v>74.508019565464679</v>
      </c>
      <c r="V18" s="134">
        <f t="shared" si="1"/>
        <v>81.23684970502083</v>
      </c>
      <c r="W18" s="134">
        <f t="shared" si="1"/>
        <v>92.256730973076102</v>
      </c>
    </row>
    <row r="19" spans="1:256" ht="51.75">
      <c r="A19" s="71" t="s">
        <v>355</v>
      </c>
      <c r="B19" s="155" t="s">
        <v>496</v>
      </c>
      <c r="C19" s="135">
        <f>SUM(D19:W19)</f>
        <v>353438</v>
      </c>
      <c r="D19" s="136">
        <v>8612</v>
      </c>
      <c r="E19" s="136">
        <v>4632</v>
      </c>
      <c r="F19" s="136">
        <v>6603</v>
      </c>
      <c r="G19" s="136">
        <v>2576</v>
      </c>
      <c r="H19" s="136">
        <v>5467</v>
      </c>
      <c r="I19" s="136">
        <v>3352</v>
      </c>
      <c r="J19" s="136">
        <v>4322</v>
      </c>
      <c r="K19" s="136">
        <v>4537</v>
      </c>
      <c r="L19" s="136">
        <v>4199</v>
      </c>
      <c r="M19" s="136">
        <v>5451</v>
      </c>
      <c r="N19" s="136">
        <v>53870</v>
      </c>
      <c r="O19" s="136">
        <v>45378</v>
      </c>
      <c r="P19" s="136">
        <v>47297</v>
      </c>
      <c r="Q19" s="136">
        <v>27983</v>
      </c>
      <c r="R19" s="136">
        <v>22354</v>
      </c>
      <c r="S19" s="136">
        <v>29326</v>
      </c>
      <c r="T19" s="136">
        <v>27281</v>
      </c>
      <c r="U19" s="136">
        <v>13100</v>
      </c>
      <c r="V19" s="136">
        <v>19691</v>
      </c>
      <c r="W19" s="136">
        <v>17407</v>
      </c>
    </row>
    <row r="20" spans="1:256">
      <c r="A20" s="123" t="s">
        <v>357</v>
      </c>
      <c r="B20" s="155" t="s">
        <v>497</v>
      </c>
      <c r="C20" s="135">
        <f>SUM(D20:W20)</f>
        <v>431097</v>
      </c>
      <c r="D20" s="136">
        <v>13388</v>
      </c>
      <c r="E20" s="136">
        <v>6157</v>
      </c>
      <c r="F20" s="136">
        <v>8041</v>
      </c>
      <c r="G20" s="136">
        <v>4177</v>
      </c>
      <c r="H20" s="136">
        <v>5967</v>
      </c>
      <c r="I20" s="136">
        <v>4014</v>
      </c>
      <c r="J20" s="136">
        <v>5042</v>
      </c>
      <c r="K20" s="136">
        <v>5921</v>
      </c>
      <c r="L20" s="136">
        <v>5996</v>
      </c>
      <c r="M20" s="136">
        <v>6053</v>
      </c>
      <c r="N20" s="136">
        <v>69962</v>
      </c>
      <c r="O20" s="136">
        <v>55161</v>
      </c>
      <c r="P20" s="136">
        <v>52055</v>
      </c>
      <c r="Q20" s="136">
        <v>36677</v>
      </c>
      <c r="R20" s="136">
        <v>24069</v>
      </c>
      <c r="S20" s="136">
        <v>38356</v>
      </c>
      <c r="T20" s="136">
        <v>29372</v>
      </c>
      <c r="U20" s="136">
        <v>17582</v>
      </c>
      <c r="V20" s="136">
        <v>24239</v>
      </c>
      <c r="W20" s="136">
        <v>18868</v>
      </c>
    </row>
    <row r="21" spans="1:256" ht="34.5">
      <c r="A21" s="123"/>
      <c r="B21" s="137" t="s">
        <v>498</v>
      </c>
      <c r="C21" s="134">
        <f>C22*100/C23</f>
        <v>82.573295569210643</v>
      </c>
      <c r="D21" s="134">
        <f t="shared" ref="D21:W21" si="2">D22*100/D23</f>
        <v>64.326262324469681</v>
      </c>
      <c r="E21" s="134">
        <f t="shared" si="2"/>
        <v>84.537924313789176</v>
      </c>
      <c r="F21" s="134">
        <f t="shared" si="2"/>
        <v>77.502798159432913</v>
      </c>
      <c r="G21" s="134">
        <f t="shared" si="2"/>
        <v>61.67105578166148</v>
      </c>
      <c r="H21" s="134">
        <f t="shared" si="2"/>
        <v>91.62057985587397</v>
      </c>
      <c r="I21" s="134">
        <f t="shared" si="2"/>
        <v>83.507722969606377</v>
      </c>
      <c r="J21" s="134">
        <f t="shared" si="2"/>
        <v>85.719952399841333</v>
      </c>
      <c r="K21" s="134">
        <f t="shared" si="2"/>
        <v>76.625570005066706</v>
      </c>
      <c r="L21" s="134">
        <f t="shared" si="2"/>
        <v>80.03669112741828</v>
      </c>
      <c r="M21" s="134">
        <f t="shared" si="2"/>
        <v>90.054518420617882</v>
      </c>
      <c r="N21" s="134">
        <f t="shared" si="2"/>
        <v>79.004316629027187</v>
      </c>
      <c r="O21" s="134">
        <f t="shared" si="2"/>
        <v>82.264643498123675</v>
      </c>
      <c r="P21" s="134">
        <f t="shared" si="2"/>
        <v>90.859667659206607</v>
      </c>
      <c r="Q21" s="134">
        <f t="shared" si="2"/>
        <v>76.295771191755051</v>
      </c>
      <c r="R21" s="134">
        <f t="shared" si="2"/>
        <v>93.913332502388968</v>
      </c>
      <c r="S21" s="134">
        <f t="shared" si="2"/>
        <v>76.457399103139011</v>
      </c>
      <c r="T21" s="134">
        <f t="shared" si="2"/>
        <v>92.070679558763445</v>
      </c>
      <c r="U21" s="134">
        <f t="shared" si="2"/>
        <v>76.362188601979298</v>
      </c>
      <c r="V21" s="134">
        <f t="shared" si="2"/>
        <v>81.23684970502083</v>
      </c>
      <c r="W21" s="134">
        <f t="shared" si="2"/>
        <v>92.203731185075256</v>
      </c>
    </row>
    <row r="22" spans="1:256" ht="34.5">
      <c r="A22" s="71" t="s">
        <v>355</v>
      </c>
      <c r="B22" s="155" t="s">
        <v>499</v>
      </c>
      <c r="C22" s="135">
        <f>SUM(D22:W22)</f>
        <v>355971</v>
      </c>
      <c r="D22" s="135">
        <v>8612</v>
      </c>
      <c r="E22" s="136">
        <v>5205</v>
      </c>
      <c r="F22" s="136">
        <v>6232</v>
      </c>
      <c r="G22" s="136">
        <v>2576</v>
      </c>
      <c r="H22" s="136">
        <v>5467</v>
      </c>
      <c r="I22" s="136">
        <v>3352</v>
      </c>
      <c r="J22" s="136">
        <v>4322</v>
      </c>
      <c r="K22" s="136">
        <v>4537</v>
      </c>
      <c r="L22" s="136">
        <v>4799</v>
      </c>
      <c r="M22" s="136">
        <v>5451</v>
      </c>
      <c r="N22" s="136">
        <v>55273</v>
      </c>
      <c r="O22" s="136">
        <v>45378</v>
      </c>
      <c r="P22" s="136">
        <v>47297</v>
      </c>
      <c r="Q22" s="136">
        <v>27983</v>
      </c>
      <c r="R22" s="136">
        <v>22604</v>
      </c>
      <c r="S22" s="136">
        <v>29326</v>
      </c>
      <c r="T22" s="136">
        <v>27043</v>
      </c>
      <c r="U22" s="136">
        <v>13426</v>
      </c>
      <c r="V22" s="136">
        <v>19691</v>
      </c>
      <c r="W22" s="136">
        <v>17397</v>
      </c>
    </row>
    <row r="23" spans="1:256">
      <c r="A23" s="123" t="s">
        <v>357</v>
      </c>
      <c r="B23" s="155" t="s">
        <v>497</v>
      </c>
      <c r="C23" s="135">
        <f>SUM(D23:W23)</f>
        <v>431097</v>
      </c>
      <c r="D23" s="124">
        <v>13388</v>
      </c>
      <c r="E23" s="124">
        <v>6157</v>
      </c>
      <c r="F23" s="124">
        <v>8041</v>
      </c>
      <c r="G23" s="124">
        <v>4177</v>
      </c>
      <c r="H23" s="124">
        <v>5967</v>
      </c>
      <c r="I23" s="124">
        <v>4014</v>
      </c>
      <c r="J23" s="124">
        <v>5042</v>
      </c>
      <c r="K23" s="124">
        <v>5921</v>
      </c>
      <c r="L23" s="124">
        <v>5996</v>
      </c>
      <c r="M23" s="124">
        <v>6053</v>
      </c>
      <c r="N23" s="124">
        <v>69962</v>
      </c>
      <c r="O23" s="124">
        <v>55161</v>
      </c>
      <c r="P23" s="124">
        <v>52055</v>
      </c>
      <c r="Q23" s="124">
        <v>36677</v>
      </c>
      <c r="R23" s="124">
        <v>24069</v>
      </c>
      <c r="S23" s="124">
        <v>38356</v>
      </c>
      <c r="T23" s="124">
        <v>29372</v>
      </c>
      <c r="U23" s="124">
        <v>17582</v>
      </c>
      <c r="V23" s="124">
        <v>24239</v>
      </c>
      <c r="W23" s="124">
        <v>18868</v>
      </c>
    </row>
    <row r="24" spans="1:256" ht="34.5">
      <c r="A24" s="123"/>
      <c r="B24" s="137" t="s">
        <v>500</v>
      </c>
      <c r="C24" s="231">
        <f>C25*100/C26</f>
        <v>21.384283065729178</v>
      </c>
      <c r="D24" s="231">
        <f t="shared" ref="D24:M24" si="3">D25*100/D26</f>
        <v>22.229780801209372</v>
      </c>
      <c r="E24" s="231">
        <f t="shared" si="3"/>
        <v>23.83740923784352</v>
      </c>
      <c r="F24" s="231">
        <f t="shared" si="3"/>
        <v>20</v>
      </c>
      <c r="G24" s="231">
        <f t="shared" si="3"/>
        <v>20.000322872271731</v>
      </c>
      <c r="H24" s="231">
        <f t="shared" si="3"/>
        <v>19.999603850572434</v>
      </c>
      <c r="I24" s="231">
        <f t="shared" si="3"/>
        <v>20.206443070163559</v>
      </c>
      <c r="J24" s="231">
        <f t="shared" si="3"/>
        <v>24.701127177501991</v>
      </c>
      <c r="K24" s="231">
        <f t="shared" si="3"/>
        <v>20.000535417893666</v>
      </c>
      <c r="L24" s="231">
        <f t="shared" si="3"/>
        <v>20.057823572888136</v>
      </c>
      <c r="M24" s="231">
        <f t="shared" si="3"/>
        <v>20.001013736124488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56" ht="34.5">
      <c r="A25" s="71" t="s">
        <v>355</v>
      </c>
      <c r="B25" s="155" t="s">
        <v>501</v>
      </c>
      <c r="C25" s="135">
        <f>SUM(D25:M25)</f>
        <v>146715</v>
      </c>
      <c r="D25" s="136">
        <v>29410</v>
      </c>
      <c r="E25" s="136">
        <v>24261</v>
      </c>
      <c r="F25" s="136">
        <v>19522</v>
      </c>
      <c r="G25" s="136">
        <v>12389</v>
      </c>
      <c r="H25" s="136">
        <v>10097</v>
      </c>
      <c r="I25" s="136">
        <v>13429</v>
      </c>
      <c r="J25" s="136">
        <v>13017</v>
      </c>
      <c r="K25" s="136">
        <v>7471</v>
      </c>
      <c r="L25" s="136">
        <v>9227</v>
      </c>
      <c r="M25" s="136">
        <v>7892</v>
      </c>
      <c r="N25" s="152" t="s">
        <v>619</v>
      </c>
      <c r="O25" s="73"/>
      <c r="P25" s="73"/>
      <c r="Q25" s="73"/>
      <c r="R25" s="73"/>
      <c r="S25" s="73"/>
      <c r="T25" s="73"/>
      <c r="U25" s="73"/>
      <c r="V25" s="73"/>
      <c r="W25" s="73"/>
    </row>
    <row r="26" spans="1:256">
      <c r="A26" s="123" t="s">
        <v>357</v>
      </c>
      <c r="B26" s="155" t="s">
        <v>502</v>
      </c>
      <c r="C26" s="135">
        <f>SUM(D26:M26)</f>
        <v>686088</v>
      </c>
      <c r="D26" s="124">
        <v>132300</v>
      </c>
      <c r="E26" s="124">
        <v>101777</v>
      </c>
      <c r="F26" s="124">
        <v>97610</v>
      </c>
      <c r="G26" s="124">
        <v>61944</v>
      </c>
      <c r="H26" s="124">
        <v>50486</v>
      </c>
      <c r="I26" s="124">
        <v>66459</v>
      </c>
      <c r="J26" s="124">
        <v>52698</v>
      </c>
      <c r="K26" s="124">
        <v>37354</v>
      </c>
      <c r="L26" s="124">
        <v>46002</v>
      </c>
      <c r="M26" s="124">
        <v>39458</v>
      </c>
      <c r="N26" s="195" t="s">
        <v>511</v>
      </c>
      <c r="O26" s="124"/>
      <c r="P26" s="73"/>
      <c r="Q26" s="73"/>
      <c r="R26" s="73"/>
      <c r="S26" s="73"/>
      <c r="T26" s="73"/>
      <c r="U26" s="73"/>
      <c r="V26" s="73"/>
      <c r="W26" s="73"/>
    </row>
    <row r="27" spans="1:256" ht="51.75">
      <c r="A27" s="66" t="s">
        <v>383</v>
      </c>
      <c r="B27" s="67" t="s">
        <v>384</v>
      </c>
      <c r="C27" s="131" t="s">
        <v>503</v>
      </c>
      <c r="D27" s="132" t="s">
        <v>504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139"/>
      <c r="P27" s="68"/>
      <c r="Q27" s="68"/>
      <c r="R27" s="68"/>
      <c r="S27" s="68"/>
      <c r="T27" s="68"/>
      <c r="U27" s="68"/>
      <c r="V27" s="68"/>
      <c r="W27" s="68"/>
    </row>
    <row r="28" spans="1:256" ht="51.75">
      <c r="A28" s="71"/>
      <c r="B28" s="146" t="s">
        <v>385</v>
      </c>
      <c r="C28" s="179">
        <f>C29*100/C30</f>
        <v>19.76639235465888</v>
      </c>
      <c r="D28" s="179">
        <f t="shared" ref="D28:W28" si="4">D29*100/D30</f>
        <v>19.934640522875817</v>
      </c>
      <c r="E28" s="179">
        <f t="shared" si="4"/>
        <v>25.892857142857142</v>
      </c>
      <c r="F28" s="179">
        <f t="shared" si="4"/>
        <v>23.333333333333332</v>
      </c>
      <c r="G28" s="179">
        <f t="shared" si="4"/>
        <v>13.26530612244898</v>
      </c>
      <c r="H28" s="179">
        <f t="shared" si="4"/>
        <v>27.573529411764707</v>
      </c>
      <c r="I28" s="179">
        <f t="shared" si="4"/>
        <v>20.609579100145137</v>
      </c>
      <c r="J28" s="179">
        <f t="shared" si="4"/>
        <v>18.181818181818183</v>
      </c>
      <c r="K28" s="179">
        <f t="shared" si="4"/>
        <v>19.325551232166017</v>
      </c>
      <c r="L28" s="179">
        <f t="shared" si="4"/>
        <v>23.564593301435405</v>
      </c>
      <c r="M28" s="179">
        <f t="shared" si="4"/>
        <v>21.957671957671959</v>
      </c>
      <c r="N28" s="179">
        <f t="shared" si="4"/>
        <v>19.036316164253503</v>
      </c>
      <c r="O28" s="179">
        <f t="shared" si="4"/>
        <v>20.12550425818019</v>
      </c>
      <c r="P28" s="179">
        <f t="shared" si="4"/>
        <v>21.128451380552221</v>
      </c>
      <c r="Q28" s="179">
        <f t="shared" si="4"/>
        <v>21.086036671368124</v>
      </c>
      <c r="R28" s="179">
        <f t="shared" si="4"/>
        <v>18.114177489177489</v>
      </c>
      <c r="S28" s="179">
        <f t="shared" si="4"/>
        <v>19.499048826886494</v>
      </c>
      <c r="T28" s="179">
        <f t="shared" si="4"/>
        <v>21.533500537441778</v>
      </c>
      <c r="U28" s="179">
        <f t="shared" si="4"/>
        <v>22.241379310344829</v>
      </c>
      <c r="V28" s="179">
        <f t="shared" si="4"/>
        <v>18.505747126436781</v>
      </c>
      <c r="W28" s="179">
        <f t="shared" si="4"/>
        <v>17.93548387096774</v>
      </c>
    </row>
    <row r="29" spans="1:256" ht="51.75">
      <c r="A29" s="71" t="s">
        <v>355</v>
      </c>
      <c r="B29" s="72" t="s">
        <v>386</v>
      </c>
      <c r="C29" s="124">
        <f>SUM(D29:W29)</f>
        <v>7446</v>
      </c>
      <c r="D29" s="124">
        <v>122</v>
      </c>
      <c r="E29" s="124">
        <v>29</v>
      </c>
      <c r="F29" s="124">
        <v>49</v>
      </c>
      <c r="G29" s="124">
        <v>13</v>
      </c>
      <c r="H29" s="124">
        <v>75</v>
      </c>
      <c r="I29" s="124">
        <v>142</v>
      </c>
      <c r="J29" s="124">
        <v>34</v>
      </c>
      <c r="K29" s="124">
        <v>149</v>
      </c>
      <c r="L29" s="124">
        <v>197</v>
      </c>
      <c r="M29" s="124">
        <v>83</v>
      </c>
      <c r="N29" s="124">
        <v>1604</v>
      </c>
      <c r="O29" s="125">
        <v>449</v>
      </c>
      <c r="P29" s="124">
        <v>1056</v>
      </c>
      <c r="Q29" s="124">
        <v>299</v>
      </c>
      <c r="R29" s="124">
        <v>1339</v>
      </c>
      <c r="S29" s="124">
        <v>615</v>
      </c>
      <c r="T29" s="124">
        <v>601</v>
      </c>
      <c r="U29" s="124">
        <v>129</v>
      </c>
      <c r="V29" s="124">
        <v>322</v>
      </c>
      <c r="W29" s="124">
        <v>139</v>
      </c>
    </row>
    <row r="30" spans="1:256" ht="34.5">
      <c r="A30" s="123" t="s">
        <v>357</v>
      </c>
      <c r="B30" s="72" t="s">
        <v>387</v>
      </c>
      <c r="C30" s="124">
        <f>SUM(D30:W30)</f>
        <v>37670</v>
      </c>
      <c r="D30" s="124">
        <v>612</v>
      </c>
      <c r="E30" s="125">
        <v>112</v>
      </c>
      <c r="F30" s="124">
        <v>210</v>
      </c>
      <c r="G30" s="124">
        <v>98</v>
      </c>
      <c r="H30" s="124">
        <v>272</v>
      </c>
      <c r="I30" s="124">
        <v>689</v>
      </c>
      <c r="J30" s="124">
        <v>187</v>
      </c>
      <c r="K30" s="124">
        <v>771</v>
      </c>
      <c r="L30" s="124">
        <v>836</v>
      </c>
      <c r="M30" s="124">
        <v>378</v>
      </c>
      <c r="N30" s="124">
        <v>8426</v>
      </c>
      <c r="O30" s="125">
        <v>2231</v>
      </c>
      <c r="P30" s="124">
        <v>4998</v>
      </c>
      <c r="Q30" s="124">
        <v>1418</v>
      </c>
      <c r="R30" s="124">
        <v>7392</v>
      </c>
      <c r="S30" s="124">
        <v>3154</v>
      </c>
      <c r="T30" s="124">
        <v>2791</v>
      </c>
      <c r="U30" s="124">
        <v>580</v>
      </c>
      <c r="V30" s="124">
        <v>1740</v>
      </c>
      <c r="W30" s="124">
        <v>775</v>
      </c>
    </row>
    <row r="31" spans="1:256" ht="51.75">
      <c r="A31" s="71"/>
      <c r="B31" s="146" t="s">
        <v>388</v>
      </c>
      <c r="C31" s="179">
        <f>C32*100/C33</f>
        <v>19.846036875118799</v>
      </c>
      <c r="D31" s="179">
        <f t="shared" ref="D31:W31" si="5">D32*100/D33</f>
        <v>23.471615720524017</v>
      </c>
      <c r="E31" s="179">
        <f t="shared" si="5"/>
        <v>21.165644171779142</v>
      </c>
      <c r="F31" s="179">
        <f t="shared" si="5"/>
        <v>21.575984990619137</v>
      </c>
      <c r="G31" s="179">
        <f t="shared" si="5"/>
        <v>22.074468085106382</v>
      </c>
      <c r="H31" s="179">
        <f t="shared" si="5"/>
        <v>19.540229885057471</v>
      </c>
      <c r="I31" s="179">
        <f t="shared" si="5"/>
        <v>27.197802197802197</v>
      </c>
      <c r="J31" s="179">
        <f t="shared" si="5"/>
        <v>19.535628502802243</v>
      </c>
      <c r="K31" s="179">
        <f t="shared" si="5"/>
        <v>19.558823529411764</v>
      </c>
      <c r="L31" s="179">
        <f t="shared" si="5"/>
        <v>21.09704641350211</v>
      </c>
      <c r="M31" s="179">
        <f t="shared" si="5"/>
        <v>21.856287425149702</v>
      </c>
      <c r="N31" s="179">
        <f t="shared" si="5"/>
        <v>19.906987295825772</v>
      </c>
      <c r="O31" s="179">
        <f t="shared" si="5"/>
        <v>18.904403866809883</v>
      </c>
      <c r="P31" s="179">
        <f t="shared" si="5"/>
        <v>20.130493187488007</v>
      </c>
      <c r="Q31" s="179">
        <f t="shared" si="5"/>
        <v>18.187203791469194</v>
      </c>
      <c r="R31" s="179">
        <f t="shared" si="5"/>
        <v>19.017685915192839</v>
      </c>
      <c r="S31" s="179">
        <f t="shared" si="5"/>
        <v>17.117988394584138</v>
      </c>
      <c r="T31" s="179">
        <f t="shared" si="5"/>
        <v>21.554630180448147</v>
      </c>
      <c r="U31" s="179">
        <f t="shared" si="5"/>
        <v>19.498910675381264</v>
      </c>
      <c r="V31" s="179">
        <f t="shared" si="5"/>
        <v>18.318509106310884</v>
      </c>
      <c r="W31" s="179">
        <f t="shared" si="5"/>
        <v>23.240938166311302</v>
      </c>
    </row>
    <row r="32" spans="1:256" ht="34.5">
      <c r="A32" s="71" t="s">
        <v>355</v>
      </c>
      <c r="B32" s="72" t="s">
        <v>505</v>
      </c>
      <c r="C32" s="124">
        <f>SUM(D32:W32)</f>
        <v>10441</v>
      </c>
      <c r="D32" s="124">
        <v>215</v>
      </c>
      <c r="E32" s="124">
        <v>138</v>
      </c>
      <c r="F32" s="124">
        <v>345</v>
      </c>
      <c r="G32" s="124">
        <v>83</v>
      </c>
      <c r="H32" s="124">
        <v>85</v>
      </c>
      <c r="I32" s="124">
        <v>198</v>
      </c>
      <c r="J32" s="124">
        <v>244</v>
      </c>
      <c r="K32" s="124">
        <v>133</v>
      </c>
      <c r="L32" s="124">
        <v>50</v>
      </c>
      <c r="M32" s="124">
        <v>73</v>
      </c>
      <c r="N32" s="124">
        <v>1755</v>
      </c>
      <c r="O32" s="125">
        <v>704</v>
      </c>
      <c r="P32" s="124">
        <v>1049</v>
      </c>
      <c r="Q32" s="124">
        <v>307</v>
      </c>
      <c r="R32" s="124">
        <v>1785</v>
      </c>
      <c r="S32" s="124">
        <v>531</v>
      </c>
      <c r="T32" s="124">
        <v>1087</v>
      </c>
      <c r="U32" s="124">
        <v>358</v>
      </c>
      <c r="V32" s="124">
        <v>865</v>
      </c>
      <c r="W32" s="124">
        <v>436</v>
      </c>
    </row>
    <row r="33" spans="1:256" ht="34.5">
      <c r="A33" s="123" t="s">
        <v>357</v>
      </c>
      <c r="B33" s="72" t="s">
        <v>390</v>
      </c>
      <c r="C33" s="124">
        <f>SUM(D33:W33)</f>
        <v>52610</v>
      </c>
      <c r="D33" s="124">
        <v>916</v>
      </c>
      <c r="E33" s="125">
        <v>652</v>
      </c>
      <c r="F33" s="124">
        <v>1599</v>
      </c>
      <c r="G33" s="124">
        <v>376</v>
      </c>
      <c r="H33" s="124">
        <v>435</v>
      </c>
      <c r="I33" s="124">
        <v>728</v>
      </c>
      <c r="J33" s="124">
        <v>1249</v>
      </c>
      <c r="K33" s="124">
        <v>680</v>
      </c>
      <c r="L33" s="124">
        <v>237</v>
      </c>
      <c r="M33" s="124">
        <v>334</v>
      </c>
      <c r="N33" s="124">
        <v>8816</v>
      </c>
      <c r="O33" s="170">
        <v>3724</v>
      </c>
      <c r="P33" s="124">
        <v>5211</v>
      </c>
      <c r="Q33" s="124">
        <v>1688</v>
      </c>
      <c r="R33" s="124">
        <v>9386</v>
      </c>
      <c r="S33" s="124">
        <v>3102</v>
      </c>
      <c r="T33" s="124">
        <v>5043</v>
      </c>
      <c r="U33" s="124">
        <v>1836</v>
      </c>
      <c r="V33" s="124">
        <v>4722</v>
      </c>
      <c r="W33" s="124">
        <v>1876</v>
      </c>
    </row>
    <row r="34" spans="1:256" s="70" customFormat="1" ht="34.5">
      <c r="A34" s="66" t="s">
        <v>391</v>
      </c>
      <c r="B34" s="144" t="s">
        <v>392</v>
      </c>
      <c r="C34" s="145" t="s">
        <v>393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s="70" customFormat="1" ht="51.75">
      <c r="A35" s="66" t="s">
        <v>394</v>
      </c>
      <c r="B35" s="144" t="s">
        <v>395</v>
      </c>
      <c r="C35" s="14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69">
      <c r="A36" s="71" t="s">
        <v>355</v>
      </c>
      <c r="B36" s="72" t="s">
        <v>396</v>
      </c>
      <c r="C36" s="146"/>
      <c r="D36" s="151" t="s">
        <v>620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126"/>
      <c r="P36" s="73"/>
      <c r="Q36" s="73"/>
      <c r="R36" s="73"/>
      <c r="S36" s="73"/>
      <c r="T36" s="73"/>
      <c r="U36" s="73"/>
      <c r="V36" s="73"/>
      <c r="W36" s="73"/>
    </row>
    <row r="37" spans="1:256" ht="51.75">
      <c r="A37" s="123" t="s">
        <v>357</v>
      </c>
      <c r="B37" s="72" t="s">
        <v>397</v>
      </c>
      <c r="C37" s="73">
        <f>SUM(D37:M37)</f>
        <v>163</v>
      </c>
      <c r="D37" s="73">
        <v>30</v>
      </c>
      <c r="E37" s="147">
        <v>0</v>
      </c>
      <c r="F37" s="73">
        <v>112</v>
      </c>
      <c r="G37" s="73">
        <v>20</v>
      </c>
      <c r="H37" s="73">
        <v>0</v>
      </c>
      <c r="I37" s="73">
        <v>0</v>
      </c>
      <c r="J37" s="73">
        <v>0</v>
      </c>
      <c r="K37" s="73">
        <v>0</v>
      </c>
      <c r="L37" s="73">
        <v>1</v>
      </c>
      <c r="M37" s="73">
        <v>0</v>
      </c>
      <c r="N37" s="148"/>
      <c r="O37" s="126"/>
      <c r="P37" s="73"/>
      <c r="Q37" s="73"/>
      <c r="R37" s="73"/>
      <c r="S37" s="73"/>
      <c r="T37" s="73"/>
      <c r="U37" s="73"/>
      <c r="V37" s="73"/>
      <c r="W37" s="73"/>
    </row>
    <row r="38" spans="1:256" s="70" customFormat="1">
      <c r="A38" s="66" t="s">
        <v>398</v>
      </c>
      <c r="B38" s="67" t="s">
        <v>399</v>
      </c>
      <c r="C38" s="149">
        <f>C39*100/C40</f>
        <v>8.310719131614654</v>
      </c>
      <c r="D38" s="149">
        <f t="shared" ref="D38:M38" si="6">D39*100/D40</f>
        <v>11.784193090392806</v>
      </c>
      <c r="E38" s="149">
        <f t="shared" si="6"/>
        <v>7.9242032730404821</v>
      </c>
      <c r="F38" s="149">
        <f t="shared" si="6"/>
        <v>5.6463595839524521</v>
      </c>
      <c r="G38" s="149">
        <f t="shared" si="6"/>
        <v>8.3333333333333339</v>
      </c>
      <c r="H38" s="149">
        <f t="shared" si="6"/>
        <v>4.2962962962962967</v>
      </c>
      <c r="I38" s="149">
        <f t="shared" si="6"/>
        <v>4.0935672514619883</v>
      </c>
      <c r="J38" s="149">
        <f t="shared" si="6"/>
        <v>6.7193675889328066</v>
      </c>
      <c r="K38" s="149">
        <f t="shared" si="6"/>
        <v>9.2896174863387984</v>
      </c>
      <c r="L38" s="149">
        <f t="shared" si="6"/>
        <v>4.4117647058823533</v>
      </c>
      <c r="M38" s="149">
        <f t="shared" si="6"/>
        <v>4.6728971962616823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  <c r="IV38" s="69"/>
    </row>
    <row r="39" spans="1:256" ht="34.5">
      <c r="A39" s="123" t="s">
        <v>355</v>
      </c>
      <c r="B39" s="72" t="s">
        <v>572</v>
      </c>
      <c r="C39" s="124">
        <f>SUM(D39:M39)</f>
        <v>490</v>
      </c>
      <c r="D39" s="124">
        <v>249</v>
      </c>
      <c r="E39" s="124">
        <v>92</v>
      </c>
      <c r="F39" s="124">
        <v>38</v>
      </c>
      <c r="G39" s="124">
        <v>24</v>
      </c>
      <c r="H39" s="124">
        <v>29</v>
      </c>
      <c r="I39" s="124">
        <v>7</v>
      </c>
      <c r="J39" s="124">
        <v>17</v>
      </c>
      <c r="K39" s="124">
        <v>17</v>
      </c>
      <c r="L39" s="124">
        <v>12</v>
      </c>
      <c r="M39" s="124">
        <v>5</v>
      </c>
      <c r="N39" s="195" t="s">
        <v>534</v>
      </c>
      <c r="O39" s="126"/>
      <c r="P39" s="73"/>
      <c r="Q39" s="73"/>
      <c r="R39" s="73"/>
      <c r="S39" s="73"/>
      <c r="T39" s="73"/>
      <c r="U39" s="73"/>
      <c r="V39" s="73"/>
      <c r="W39" s="73"/>
    </row>
    <row r="40" spans="1:256" ht="34.5">
      <c r="A40" s="71" t="s">
        <v>357</v>
      </c>
      <c r="B40" s="72" t="s">
        <v>573</v>
      </c>
      <c r="C40" s="124">
        <f>SUM(D40:M40)</f>
        <v>5896</v>
      </c>
      <c r="D40" s="124">
        <v>2113</v>
      </c>
      <c r="E40" s="125">
        <v>1161</v>
      </c>
      <c r="F40" s="124">
        <v>673</v>
      </c>
      <c r="G40" s="124">
        <v>288</v>
      </c>
      <c r="H40" s="124">
        <v>675</v>
      </c>
      <c r="I40" s="124">
        <v>171</v>
      </c>
      <c r="J40" s="124">
        <v>253</v>
      </c>
      <c r="K40" s="124">
        <v>183</v>
      </c>
      <c r="L40" s="124">
        <v>272</v>
      </c>
      <c r="M40" s="124">
        <v>107</v>
      </c>
      <c r="N40" s="73"/>
      <c r="O40" s="126"/>
      <c r="P40" s="73"/>
      <c r="Q40" s="73"/>
      <c r="R40" s="73"/>
      <c r="S40" s="73"/>
      <c r="T40" s="73"/>
      <c r="U40" s="73"/>
      <c r="V40" s="73"/>
      <c r="W40" s="73"/>
    </row>
    <row r="41" spans="1:256" s="70" customFormat="1" ht="34.5">
      <c r="A41" s="66" t="s">
        <v>402</v>
      </c>
      <c r="B41" s="144" t="s">
        <v>403</v>
      </c>
      <c r="C41" s="14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ht="86.25">
      <c r="A42" s="71" t="s">
        <v>355</v>
      </c>
      <c r="B42" s="72" t="s">
        <v>404</v>
      </c>
      <c r="C42" s="73"/>
      <c r="D42" s="74" t="s">
        <v>447</v>
      </c>
      <c r="E42" s="74"/>
      <c r="F42" s="73"/>
      <c r="G42" s="73"/>
      <c r="H42" s="73"/>
      <c r="I42" s="73"/>
      <c r="J42" s="73"/>
      <c r="K42" s="73"/>
      <c r="L42" s="73"/>
      <c r="M42" s="73"/>
      <c r="N42" s="73"/>
      <c r="O42" s="126"/>
      <c r="P42" s="73"/>
      <c r="Q42" s="73"/>
      <c r="R42" s="73"/>
      <c r="S42" s="73"/>
      <c r="T42" s="73"/>
      <c r="U42" s="73"/>
      <c r="V42" s="73"/>
      <c r="W42" s="73"/>
    </row>
    <row r="43" spans="1:256" ht="84" customHeight="1">
      <c r="A43" s="123" t="s">
        <v>357</v>
      </c>
      <c r="B43" s="72" t="s">
        <v>406</v>
      </c>
      <c r="C43" s="73"/>
      <c r="D43" s="150" t="s">
        <v>446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126"/>
      <c r="P43" s="73"/>
      <c r="Q43" s="73"/>
      <c r="R43" s="73"/>
      <c r="S43" s="73"/>
      <c r="T43" s="73"/>
      <c r="U43" s="73"/>
      <c r="V43" s="73"/>
      <c r="W43" s="73"/>
    </row>
  </sheetData>
  <mergeCells count="5">
    <mergeCell ref="N6:W6"/>
    <mergeCell ref="A3:A4"/>
    <mergeCell ref="C3:C4"/>
    <mergeCell ref="D3:M3"/>
    <mergeCell ref="N3:W3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firstPageNumber="12" orientation="landscape" useFirstPageNumber="1" verticalDpi="0" r:id="rId1"/>
  <headerFooter>
    <oddHeader>&amp;C&amp;A&amp;R&amp;P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18"/>
  <sheetViews>
    <sheetView showWhiteSpace="0" zoomScale="130" zoomScaleNormal="130" zoomScaleSheetLayoutView="115" zoomScalePageLayoutView="130" workbookViewId="0">
      <pane xSplit="2" ySplit="3" topLeftCell="C173" activePane="bottomRight" state="frozen"/>
      <selection pane="topRight" activeCell="C1" sqref="C1"/>
      <selection pane="bottomLeft" activeCell="A4" sqref="A4"/>
      <selection pane="bottomRight" activeCell="J167" sqref="J167:J168"/>
    </sheetView>
  </sheetViews>
  <sheetFormatPr defaultRowHeight="17.25"/>
  <cols>
    <col min="1" max="1" width="7.25" style="1" customWidth="1"/>
    <col min="2" max="2" width="31.5" style="1" customWidth="1"/>
    <col min="3" max="4" width="7.125" style="1" customWidth="1"/>
    <col min="5" max="5" width="6.375" style="1" customWidth="1"/>
    <col min="6" max="6" width="6.5" style="1" customWidth="1"/>
    <col min="7" max="7" width="6.25" style="1" customWidth="1"/>
    <col min="8" max="10" width="5.625" style="1" customWidth="1"/>
    <col min="11" max="11" width="6.25" style="1" customWidth="1"/>
    <col min="12" max="17" width="5.625" style="1" customWidth="1"/>
    <col min="18" max="18" width="6.875" style="1" customWidth="1"/>
    <col min="19" max="21" width="5.625" style="1" customWidth="1"/>
    <col min="22" max="22" width="5.375" style="1" customWidth="1"/>
    <col min="23" max="23" width="5.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77" customFormat="1" ht="35.25" customHeight="1">
      <c r="A4" s="66" t="s">
        <v>3</v>
      </c>
      <c r="B4" s="67" t="s">
        <v>4</v>
      </c>
      <c r="C4" s="154" t="s">
        <v>247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77" customFormat="1" ht="21" customHeight="1">
      <c r="A5" s="73" t="s">
        <v>5</v>
      </c>
      <c r="B5" s="72" t="s">
        <v>6</v>
      </c>
      <c r="C5" s="73">
        <f>SUM(N5:W5)</f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>
        <v>1</v>
      </c>
      <c r="O5" s="73">
        <v>1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77" customFormat="1" ht="21" customHeight="1">
      <c r="A6" s="73" t="s">
        <v>7</v>
      </c>
      <c r="B6" s="72" t="s">
        <v>8</v>
      </c>
      <c r="C6" s="73">
        <f>SUM(N6:W6)</f>
        <v>17</v>
      </c>
      <c r="D6" s="74" t="s">
        <v>252</v>
      </c>
      <c r="E6" s="73"/>
      <c r="F6" s="73"/>
      <c r="G6" s="73"/>
      <c r="H6" s="73"/>
      <c r="I6" s="73"/>
      <c r="J6" s="73"/>
      <c r="K6" s="73"/>
      <c r="L6" s="73"/>
      <c r="M6" s="73"/>
      <c r="N6" s="73">
        <v>5</v>
      </c>
      <c r="O6" s="73">
        <v>2</v>
      </c>
      <c r="P6" s="73">
        <v>1</v>
      </c>
      <c r="Q6" s="73">
        <v>1</v>
      </c>
      <c r="R6" s="73">
        <v>2</v>
      </c>
      <c r="S6" s="73">
        <v>0</v>
      </c>
      <c r="T6" s="73">
        <v>2</v>
      </c>
      <c r="U6" s="73">
        <v>2</v>
      </c>
      <c r="V6" s="73">
        <v>2</v>
      </c>
      <c r="W6" s="73">
        <v>0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77" customFormat="1" ht="21" customHeight="1">
      <c r="A7" s="73" t="s">
        <v>9</v>
      </c>
      <c r="B7" s="72" t="s">
        <v>10</v>
      </c>
      <c r="C7" s="73">
        <f>SUM(N7:W7)</f>
        <v>12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>
        <v>0</v>
      </c>
      <c r="O7" s="73">
        <v>3</v>
      </c>
      <c r="P7" s="73">
        <v>0</v>
      </c>
      <c r="Q7" s="73">
        <v>0</v>
      </c>
      <c r="R7" s="73">
        <v>0</v>
      </c>
      <c r="S7" s="73">
        <v>6</v>
      </c>
      <c r="T7" s="73">
        <v>1</v>
      </c>
      <c r="U7" s="73">
        <v>0</v>
      </c>
      <c r="V7" s="73">
        <v>1</v>
      </c>
      <c r="W7" s="73">
        <v>1</v>
      </c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77" customFormat="1" ht="21" customHeight="1">
      <c r="A8" s="73" t="s">
        <v>11</v>
      </c>
      <c r="B8" s="72" t="s">
        <v>449</v>
      </c>
      <c r="C8" s="73">
        <f>SUM(N8:W8)</f>
        <v>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>
        <v>0</v>
      </c>
      <c r="O8" s="73">
        <v>0</v>
      </c>
      <c r="P8" s="73">
        <v>3</v>
      </c>
      <c r="Q8" s="73">
        <v>2</v>
      </c>
      <c r="R8" s="73">
        <v>1</v>
      </c>
      <c r="S8" s="73">
        <v>0</v>
      </c>
      <c r="T8" s="73">
        <v>1</v>
      </c>
      <c r="U8" s="73">
        <v>0</v>
      </c>
      <c r="V8" s="73">
        <v>0</v>
      </c>
      <c r="W8" s="73">
        <v>0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77" customFormat="1" ht="21" customHeight="1">
      <c r="A9" s="73" t="s">
        <v>450</v>
      </c>
      <c r="B9" s="72" t="s">
        <v>12</v>
      </c>
      <c r="C9" s="73">
        <f>SUM(N9:W9)</f>
        <v>38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>
        <v>6</v>
      </c>
      <c r="O9" s="73">
        <v>6</v>
      </c>
      <c r="P9" s="73">
        <v>4</v>
      </c>
      <c r="Q9" s="73">
        <v>3</v>
      </c>
      <c r="R9" s="73">
        <v>3</v>
      </c>
      <c r="S9" s="73">
        <v>6</v>
      </c>
      <c r="T9" s="73">
        <v>4</v>
      </c>
      <c r="U9" s="73">
        <v>2</v>
      </c>
      <c r="V9" s="73">
        <v>3</v>
      </c>
      <c r="W9" s="73">
        <v>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77" customFormat="1">
      <c r="A10" s="75"/>
      <c r="B10" s="76" t="s">
        <v>13</v>
      </c>
      <c r="C10" s="75"/>
      <c r="D10" s="272"/>
      <c r="E10" s="273"/>
      <c r="F10" s="273"/>
      <c r="G10" s="273"/>
      <c r="H10" s="274"/>
      <c r="I10" s="272"/>
      <c r="J10" s="273"/>
      <c r="K10" s="273"/>
      <c r="L10" s="274"/>
      <c r="M10" s="273"/>
      <c r="N10" s="273"/>
      <c r="O10" s="274"/>
      <c r="P10" s="272"/>
      <c r="Q10" s="273"/>
      <c r="R10" s="273"/>
      <c r="S10" s="274"/>
      <c r="T10" s="272"/>
      <c r="U10" s="273"/>
      <c r="V10" s="273"/>
      <c r="W10" s="274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77" customFormat="1" ht="36.75" customHeight="1">
      <c r="A11" s="66" t="s">
        <v>14</v>
      </c>
      <c r="B11" s="144" t="s">
        <v>245</v>
      </c>
      <c r="C11" s="154" t="s">
        <v>412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s="77" customFormat="1" ht="61.5" customHeight="1">
      <c r="A12" s="71" t="s">
        <v>15</v>
      </c>
      <c r="B12" s="155" t="s">
        <v>244</v>
      </c>
      <c r="C12" s="71" t="s">
        <v>412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77" customFormat="1" ht="53.25" customHeight="1">
      <c r="A13" s="71" t="s">
        <v>16</v>
      </c>
      <c r="B13" s="155" t="s">
        <v>246</v>
      </c>
      <c r="C13" s="71" t="s">
        <v>413</v>
      </c>
      <c r="D13" s="73"/>
      <c r="E13" s="74" t="s">
        <v>254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s="77" customFormat="1" ht="58.5" customHeight="1">
      <c r="A14" s="71" t="s">
        <v>17</v>
      </c>
      <c r="B14" s="156" t="s">
        <v>243</v>
      </c>
      <c r="C14" s="71" t="s">
        <v>412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77" customFormat="1">
      <c r="A15" s="75"/>
      <c r="B15" s="76" t="s">
        <v>18</v>
      </c>
      <c r="C15" s="75"/>
      <c r="D15" s="272"/>
      <c r="E15" s="273"/>
      <c r="F15" s="273"/>
      <c r="G15" s="273"/>
      <c r="H15" s="274"/>
      <c r="I15" s="272"/>
      <c r="J15" s="273"/>
      <c r="K15" s="273"/>
      <c r="L15" s="274"/>
      <c r="M15" s="273"/>
      <c r="N15" s="273"/>
      <c r="O15" s="274"/>
      <c r="P15" s="272"/>
      <c r="Q15" s="273"/>
      <c r="R15" s="273"/>
      <c r="S15" s="274"/>
      <c r="T15" s="272"/>
      <c r="U15" s="273"/>
      <c r="V15" s="273"/>
      <c r="W15" s="274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s="77" customFormat="1" ht="33.75" customHeight="1">
      <c r="A16" s="66" t="s">
        <v>19</v>
      </c>
      <c r="B16" s="144" t="s">
        <v>532</v>
      </c>
      <c r="C16" s="157">
        <f>C17*100/C18</f>
        <v>9.1926458832933662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s="69" customFormat="1" ht="21" customHeight="1">
      <c r="A17" s="158" t="s">
        <v>20</v>
      </c>
      <c r="B17" s="72" t="s">
        <v>21</v>
      </c>
      <c r="C17" s="73">
        <v>345</v>
      </c>
      <c r="D17" s="74" t="s">
        <v>433</v>
      </c>
      <c r="F17" s="73"/>
      <c r="G17" s="73"/>
      <c r="I17" s="73"/>
      <c r="J17" s="73"/>
      <c r="K17" s="73"/>
      <c r="L17" s="73"/>
      <c r="M17" s="73"/>
      <c r="N17" s="73"/>
      <c r="P17" s="73"/>
      <c r="Q17" s="73"/>
      <c r="R17" s="73"/>
      <c r="S17" s="73"/>
      <c r="T17" s="73"/>
      <c r="U17" s="73"/>
      <c r="V17" s="73"/>
      <c r="W17" s="73"/>
    </row>
    <row r="18" spans="1:256" s="69" customFormat="1" ht="21" customHeight="1">
      <c r="A18" s="158" t="s">
        <v>22</v>
      </c>
      <c r="B18" s="72" t="s">
        <v>23</v>
      </c>
      <c r="C18" s="124">
        <v>3753</v>
      </c>
      <c r="D18" s="73"/>
      <c r="E18" s="73"/>
      <c r="F18" s="73"/>
      <c r="G18" s="124"/>
      <c r="H18" s="124"/>
      <c r="I18" s="73"/>
      <c r="J18" s="73"/>
      <c r="K18" s="124"/>
      <c r="L18" s="124"/>
      <c r="M18" s="73"/>
      <c r="N18" s="124"/>
      <c r="O18" s="124"/>
      <c r="P18" s="73"/>
      <c r="Q18" s="73"/>
      <c r="R18" s="124"/>
      <c r="S18" s="124"/>
      <c r="T18" s="73"/>
      <c r="U18" s="73"/>
      <c r="V18" s="124"/>
      <c r="W18" s="124"/>
    </row>
    <row r="19" spans="1:256" s="77" customFormat="1">
      <c r="A19" s="75"/>
      <c r="B19" s="76" t="s">
        <v>24</v>
      </c>
      <c r="C19" s="75"/>
      <c r="D19" s="272"/>
      <c r="E19" s="273"/>
      <c r="F19" s="273"/>
      <c r="G19" s="273"/>
      <c r="H19" s="274"/>
      <c r="I19" s="272"/>
      <c r="J19" s="273"/>
      <c r="K19" s="273"/>
      <c r="L19" s="274"/>
      <c r="M19" s="273"/>
      <c r="N19" s="273"/>
      <c r="O19" s="274"/>
      <c r="P19" s="272"/>
      <c r="Q19" s="273"/>
      <c r="R19" s="273"/>
      <c r="S19" s="274"/>
      <c r="T19" s="272"/>
      <c r="U19" s="273"/>
      <c r="V19" s="273"/>
      <c r="W19" s="274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s="77" customFormat="1" ht="21" customHeight="1">
      <c r="A20" s="159" t="s">
        <v>25</v>
      </c>
      <c r="B20" s="67" t="s">
        <v>26</v>
      </c>
      <c r="C20" s="157">
        <f>C21*100/C22</f>
        <v>56.097560975609753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9" customFormat="1" ht="21" customHeight="1">
      <c r="A21" s="158" t="s">
        <v>27</v>
      </c>
      <c r="B21" s="72" t="s">
        <v>28</v>
      </c>
      <c r="C21" s="73">
        <v>23</v>
      </c>
      <c r="D21" s="74" t="s">
        <v>433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  <c r="W21" s="73"/>
    </row>
    <row r="22" spans="1:256" s="69" customFormat="1" ht="21" customHeight="1">
      <c r="A22" s="158" t="s">
        <v>29</v>
      </c>
      <c r="B22" s="72" t="s">
        <v>30</v>
      </c>
      <c r="C22" s="73">
        <v>41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56" s="77" customFormat="1">
      <c r="A23" s="160"/>
      <c r="B23" s="76" t="s">
        <v>31</v>
      </c>
      <c r="C23" s="75"/>
      <c r="D23" s="272"/>
      <c r="E23" s="273"/>
      <c r="F23" s="273"/>
      <c r="G23" s="273"/>
      <c r="H23" s="274"/>
      <c r="I23" s="272"/>
      <c r="J23" s="273"/>
      <c r="K23" s="273"/>
      <c r="L23" s="274"/>
      <c r="M23" s="273"/>
      <c r="N23" s="273"/>
      <c r="O23" s="274"/>
      <c r="P23" s="272"/>
      <c r="Q23" s="273"/>
      <c r="R23" s="273"/>
      <c r="S23" s="274"/>
      <c r="T23" s="272"/>
      <c r="U23" s="273"/>
      <c r="V23" s="273"/>
      <c r="W23" s="274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s="77" customFormat="1" ht="22.5" customHeight="1">
      <c r="A24" s="68" t="s">
        <v>32</v>
      </c>
      <c r="B24" s="67" t="s">
        <v>33</v>
      </c>
      <c r="C24" s="157">
        <f>C25*100/C26</f>
        <v>63.333333333333336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s="69" customFormat="1" ht="22.5" customHeight="1">
      <c r="A25" s="158" t="s">
        <v>34</v>
      </c>
      <c r="B25" s="72" t="s">
        <v>35</v>
      </c>
      <c r="C25" s="73">
        <v>19</v>
      </c>
      <c r="D25" s="74" t="s">
        <v>434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3"/>
      <c r="Q25" s="73"/>
      <c r="R25" s="73"/>
      <c r="S25" s="73"/>
      <c r="T25" s="73"/>
      <c r="U25" s="73"/>
      <c r="V25" s="73"/>
      <c r="W25" s="73"/>
    </row>
    <row r="26" spans="1:256" s="69" customFormat="1" ht="22.5" customHeight="1">
      <c r="A26" s="158" t="s">
        <v>36</v>
      </c>
      <c r="B26" s="72" t="s">
        <v>37</v>
      </c>
      <c r="C26" s="73">
        <v>30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56" s="77" customFormat="1">
      <c r="A27" s="75"/>
      <c r="B27" s="76" t="s">
        <v>38</v>
      </c>
      <c r="C27" s="75"/>
      <c r="D27" s="272"/>
      <c r="E27" s="273"/>
      <c r="F27" s="273"/>
      <c r="G27" s="273"/>
      <c r="H27" s="274"/>
      <c r="I27" s="272"/>
      <c r="J27" s="273"/>
      <c r="K27" s="273"/>
      <c r="L27" s="274"/>
      <c r="M27" s="273"/>
      <c r="N27" s="273"/>
      <c r="O27" s="274"/>
      <c r="P27" s="272"/>
      <c r="Q27" s="273"/>
      <c r="R27" s="273"/>
      <c r="S27" s="274"/>
      <c r="T27" s="272"/>
      <c r="U27" s="273"/>
      <c r="V27" s="273"/>
      <c r="W27" s="274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s="77" customFormat="1" ht="20.25" customHeight="1">
      <c r="A28" s="68" t="s">
        <v>39</v>
      </c>
      <c r="B28" s="67" t="s">
        <v>40</v>
      </c>
      <c r="C28" s="157">
        <f>C29*100/C30</f>
        <v>72.815533980582529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s="69" customFormat="1" ht="20.25" customHeight="1">
      <c r="A29" s="158" t="s">
        <v>41</v>
      </c>
      <c r="B29" s="72" t="s">
        <v>42</v>
      </c>
      <c r="C29" s="73">
        <v>75</v>
      </c>
      <c r="D29" s="74" t="s">
        <v>433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3"/>
      <c r="Q29" s="73"/>
      <c r="R29" s="73"/>
      <c r="S29" s="73"/>
      <c r="T29" s="73"/>
      <c r="U29" s="73"/>
      <c r="V29" s="73"/>
      <c r="W29" s="73"/>
    </row>
    <row r="30" spans="1:256" s="69" customFormat="1" ht="20.25" customHeight="1">
      <c r="A30" s="158" t="s">
        <v>43</v>
      </c>
      <c r="B30" s="72" t="s">
        <v>44</v>
      </c>
      <c r="C30" s="73">
        <v>103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56" s="77" customFormat="1">
      <c r="A31" s="75"/>
      <c r="B31" s="76" t="s">
        <v>45</v>
      </c>
      <c r="C31" s="75"/>
      <c r="D31" s="272"/>
      <c r="E31" s="273"/>
      <c r="F31" s="273"/>
      <c r="G31" s="273"/>
      <c r="H31" s="274"/>
      <c r="I31" s="272"/>
      <c r="J31" s="273"/>
      <c r="K31" s="273"/>
      <c r="L31" s="274"/>
      <c r="M31" s="273"/>
      <c r="N31" s="273"/>
      <c r="O31" s="274"/>
      <c r="P31" s="272"/>
      <c r="Q31" s="273"/>
      <c r="R31" s="273"/>
      <c r="S31" s="274"/>
      <c r="T31" s="272"/>
      <c r="U31" s="273"/>
      <c r="V31" s="273"/>
      <c r="W31" s="274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s="70" customFormat="1" ht="39" customHeight="1">
      <c r="A32" s="66" t="s">
        <v>46</v>
      </c>
      <c r="B32" s="144" t="s">
        <v>47</v>
      </c>
      <c r="C32" s="68"/>
      <c r="D32" s="16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</row>
    <row r="33" spans="1:139" s="166" customFormat="1" ht="21.75" customHeight="1">
      <c r="A33" s="162" t="s">
        <v>264</v>
      </c>
      <c r="B33" s="163" t="s">
        <v>267</v>
      </c>
      <c r="C33" s="164">
        <f>C34*100/C35</f>
        <v>93.191683801690658</v>
      </c>
      <c r="D33" s="164">
        <f t="shared" ref="D33:M33" si="0">D34*100/D35</f>
        <v>90.35532994923858</v>
      </c>
      <c r="E33" s="164">
        <f t="shared" si="0"/>
        <v>106.85785536159601</v>
      </c>
      <c r="F33" s="164">
        <f t="shared" si="0"/>
        <v>91.616766467065872</v>
      </c>
      <c r="G33" s="164">
        <f t="shared" si="0"/>
        <v>92.129629629629633</v>
      </c>
      <c r="H33" s="164">
        <f t="shared" si="0"/>
        <v>87.404580152671755</v>
      </c>
      <c r="I33" s="164">
        <f t="shared" si="0"/>
        <v>88.489208633093526</v>
      </c>
      <c r="J33" s="164">
        <f t="shared" si="0"/>
        <v>93.582887700534755</v>
      </c>
      <c r="K33" s="164">
        <f t="shared" si="0"/>
        <v>85.507246376811594</v>
      </c>
      <c r="L33" s="164">
        <f t="shared" si="0"/>
        <v>89.201877934272304</v>
      </c>
      <c r="M33" s="164">
        <f t="shared" si="0"/>
        <v>93.827160493827165</v>
      </c>
      <c r="N33" s="196" t="s">
        <v>519</v>
      </c>
      <c r="O33" s="165"/>
      <c r="P33" s="165"/>
      <c r="Q33" s="165"/>
      <c r="R33" s="165"/>
      <c r="S33" s="165"/>
      <c r="T33" s="165"/>
      <c r="U33" s="165"/>
      <c r="V33" s="165"/>
      <c r="W33" s="165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</row>
    <row r="34" spans="1:139" s="69" customFormat="1" ht="19.5" customHeight="1">
      <c r="A34" s="123" t="s">
        <v>306</v>
      </c>
      <c r="B34" s="155" t="s">
        <v>457</v>
      </c>
      <c r="C34" s="124">
        <f>SUM(D34:M34)</f>
        <v>4079</v>
      </c>
      <c r="D34" s="125">
        <v>1424</v>
      </c>
      <c r="E34" s="124">
        <v>857</v>
      </c>
      <c r="F34" s="124">
        <v>459</v>
      </c>
      <c r="G34" s="124">
        <v>199</v>
      </c>
      <c r="H34" s="124">
        <v>458</v>
      </c>
      <c r="I34" s="124">
        <v>123</v>
      </c>
      <c r="J34" s="124">
        <v>175</v>
      </c>
      <c r="K34" s="124">
        <v>118</v>
      </c>
      <c r="L34" s="124">
        <v>190</v>
      </c>
      <c r="M34" s="124">
        <v>76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139" s="69" customFormat="1" ht="19.5" customHeight="1">
      <c r="A35" s="123" t="s">
        <v>307</v>
      </c>
      <c r="B35" s="155" t="s">
        <v>458</v>
      </c>
      <c r="C35" s="124">
        <f>SUM(D35:M35)</f>
        <v>4377</v>
      </c>
      <c r="D35" s="125">
        <v>1576</v>
      </c>
      <c r="E35" s="124">
        <v>802</v>
      </c>
      <c r="F35" s="124">
        <v>501</v>
      </c>
      <c r="G35" s="124">
        <v>216</v>
      </c>
      <c r="H35" s="124">
        <v>524</v>
      </c>
      <c r="I35" s="124">
        <v>139</v>
      </c>
      <c r="J35" s="124">
        <v>187</v>
      </c>
      <c r="K35" s="124">
        <v>138</v>
      </c>
      <c r="L35" s="124">
        <v>213</v>
      </c>
      <c r="M35" s="124">
        <v>81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139" s="166" customFormat="1" ht="37.5" customHeight="1">
      <c r="A36" s="162" t="s">
        <v>266</v>
      </c>
      <c r="B36" s="163" t="s">
        <v>265</v>
      </c>
      <c r="C36" s="164">
        <f>C37*100/C38</f>
        <v>100</v>
      </c>
      <c r="D36" s="164">
        <f t="shared" ref="D36:L36" si="1">D37*100/D38</f>
        <v>100</v>
      </c>
      <c r="E36" s="164">
        <f t="shared" si="1"/>
        <v>100</v>
      </c>
      <c r="F36" s="164">
        <f t="shared" si="1"/>
        <v>100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f t="shared" si="1"/>
        <v>100</v>
      </c>
      <c r="M36" s="164">
        <v>0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</row>
    <row r="37" spans="1:139" s="69" customFormat="1" ht="24" customHeight="1">
      <c r="A37" s="123" t="s">
        <v>308</v>
      </c>
      <c r="B37" s="155" t="s">
        <v>459</v>
      </c>
      <c r="C37" s="124">
        <f>SUM(D37:M37)</f>
        <v>9</v>
      </c>
      <c r="D37" s="125">
        <v>1</v>
      </c>
      <c r="E37" s="124">
        <v>3</v>
      </c>
      <c r="F37" s="124">
        <v>4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1</v>
      </c>
      <c r="M37" s="124">
        <v>0</v>
      </c>
      <c r="N37" s="126" t="s">
        <v>535</v>
      </c>
      <c r="O37" s="73"/>
      <c r="P37" s="73"/>
      <c r="Q37" s="73"/>
      <c r="R37" s="73"/>
      <c r="S37" s="73"/>
      <c r="T37" s="73"/>
      <c r="U37" s="73"/>
      <c r="V37" s="73"/>
      <c r="W37" s="73"/>
    </row>
    <row r="38" spans="1:139" s="69" customFormat="1" ht="24" customHeight="1">
      <c r="A38" s="123" t="s">
        <v>309</v>
      </c>
      <c r="B38" s="155" t="s">
        <v>460</v>
      </c>
      <c r="C38" s="124">
        <f>SUM(D38:M38)</f>
        <v>9</v>
      </c>
      <c r="D38" s="125">
        <v>1</v>
      </c>
      <c r="E38" s="124">
        <v>3</v>
      </c>
      <c r="F38" s="124">
        <v>4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1</v>
      </c>
      <c r="M38" s="124">
        <v>0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139" s="166" customFormat="1" ht="23.25" customHeight="1">
      <c r="A39" s="162" t="s">
        <v>268</v>
      </c>
      <c r="B39" s="163" t="s">
        <v>451</v>
      </c>
      <c r="C39" s="164">
        <f>C40*100/C41</f>
        <v>89.524733268671199</v>
      </c>
      <c r="D39" s="164">
        <f t="shared" ref="D39:M39" si="2">D40*100/D41</f>
        <v>83.975812547241119</v>
      </c>
      <c r="E39" s="164">
        <f t="shared" si="2"/>
        <v>97.093023255813947</v>
      </c>
      <c r="F39" s="164">
        <f t="shared" si="2"/>
        <v>83.80952380952381</v>
      </c>
      <c r="G39" s="164">
        <f t="shared" si="2"/>
        <v>98.283261802575112</v>
      </c>
      <c r="H39" s="164">
        <f t="shared" si="2"/>
        <v>99.326599326599322</v>
      </c>
      <c r="I39" s="164">
        <f t="shared" si="2"/>
        <v>99.371069182389931</v>
      </c>
      <c r="J39" s="164">
        <f t="shared" si="2"/>
        <v>98.148148148148152</v>
      </c>
      <c r="K39" s="164">
        <f t="shared" si="2"/>
        <v>100</v>
      </c>
      <c r="L39" s="164">
        <f t="shared" si="2"/>
        <v>83.707865168539328</v>
      </c>
      <c r="M39" s="164">
        <f t="shared" si="2"/>
        <v>100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</row>
    <row r="40" spans="1:139" s="69" customFormat="1" ht="21" customHeight="1">
      <c r="A40" s="123" t="s">
        <v>312</v>
      </c>
      <c r="B40" s="155" t="s">
        <v>461</v>
      </c>
      <c r="C40" s="124">
        <f>SUM(D40:M40)</f>
        <v>2769</v>
      </c>
      <c r="D40" s="125">
        <v>1111</v>
      </c>
      <c r="E40" s="124">
        <v>167</v>
      </c>
      <c r="F40" s="124">
        <v>352</v>
      </c>
      <c r="G40" s="124">
        <v>229</v>
      </c>
      <c r="H40" s="124">
        <v>295</v>
      </c>
      <c r="I40" s="124">
        <v>158</v>
      </c>
      <c r="J40" s="124">
        <v>159</v>
      </c>
      <c r="K40" s="124">
        <v>137</v>
      </c>
      <c r="L40" s="124">
        <v>149</v>
      </c>
      <c r="M40" s="124">
        <v>12</v>
      </c>
      <c r="N40" s="126" t="s">
        <v>535</v>
      </c>
      <c r="O40" s="73"/>
      <c r="P40" s="73"/>
      <c r="Q40" s="73"/>
      <c r="R40" s="73"/>
      <c r="S40" s="73"/>
      <c r="T40" s="73"/>
      <c r="U40" s="73"/>
      <c r="V40" s="73"/>
      <c r="W40" s="73"/>
    </row>
    <row r="41" spans="1:139" s="69" customFormat="1" ht="21" customHeight="1">
      <c r="A41" s="123" t="s">
        <v>313</v>
      </c>
      <c r="B41" s="155" t="s">
        <v>462</v>
      </c>
      <c r="C41" s="124">
        <f>SUM(D41:M41)</f>
        <v>3093</v>
      </c>
      <c r="D41" s="125">
        <v>1323</v>
      </c>
      <c r="E41" s="124">
        <v>172</v>
      </c>
      <c r="F41" s="124">
        <v>420</v>
      </c>
      <c r="G41" s="124">
        <v>233</v>
      </c>
      <c r="H41" s="124">
        <v>297</v>
      </c>
      <c r="I41" s="124">
        <v>159</v>
      </c>
      <c r="J41" s="124">
        <v>162</v>
      </c>
      <c r="K41" s="124">
        <v>137</v>
      </c>
      <c r="L41" s="124">
        <v>178</v>
      </c>
      <c r="M41" s="124">
        <v>12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139" s="166" customFormat="1" ht="21" customHeight="1">
      <c r="A42" s="162" t="s">
        <v>270</v>
      </c>
      <c r="B42" s="163" t="s">
        <v>452</v>
      </c>
      <c r="C42" s="164">
        <f>C43*100/C44</f>
        <v>23.004694835680752</v>
      </c>
      <c r="D42" s="164">
        <f t="shared" ref="D42:M42" si="3">D43*100/D44</f>
        <v>23.042304230423042</v>
      </c>
      <c r="E42" s="164">
        <f t="shared" si="3"/>
        <v>29.940119760479043</v>
      </c>
      <c r="F42" s="164">
        <f t="shared" si="3"/>
        <v>23.011363636363637</v>
      </c>
      <c r="G42" s="164">
        <f t="shared" si="3"/>
        <v>28.384279475982531</v>
      </c>
      <c r="H42" s="164">
        <f t="shared" si="3"/>
        <v>16.271186440677965</v>
      </c>
      <c r="I42" s="164">
        <f t="shared" si="3"/>
        <v>24.683544303797468</v>
      </c>
      <c r="J42" s="164">
        <f t="shared" si="3"/>
        <v>32.704402515723274</v>
      </c>
      <c r="K42" s="164">
        <f t="shared" si="3"/>
        <v>6.5693430656934311</v>
      </c>
      <c r="L42" s="164">
        <f t="shared" si="3"/>
        <v>22.818791946308725</v>
      </c>
      <c r="M42" s="164">
        <f t="shared" si="3"/>
        <v>25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</row>
    <row r="43" spans="1:139" s="69" customFormat="1" ht="18" customHeight="1">
      <c r="A43" s="123" t="s">
        <v>310</v>
      </c>
      <c r="B43" s="155" t="s">
        <v>463</v>
      </c>
      <c r="C43" s="124">
        <f>SUM(D43:M43)</f>
        <v>637</v>
      </c>
      <c r="D43" s="125">
        <v>256</v>
      </c>
      <c r="E43" s="124">
        <v>50</v>
      </c>
      <c r="F43" s="124">
        <v>81</v>
      </c>
      <c r="G43" s="124">
        <v>65</v>
      </c>
      <c r="H43" s="124">
        <v>48</v>
      </c>
      <c r="I43" s="124">
        <v>39</v>
      </c>
      <c r="J43" s="124">
        <v>52</v>
      </c>
      <c r="K43" s="124">
        <v>9</v>
      </c>
      <c r="L43" s="124">
        <v>34</v>
      </c>
      <c r="M43" s="124">
        <v>3</v>
      </c>
      <c r="N43" s="126" t="s">
        <v>535</v>
      </c>
      <c r="O43" s="73"/>
      <c r="P43" s="73"/>
      <c r="Q43" s="73"/>
      <c r="R43" s="73"/>
      <c r="S43" s="73"/>
      <c r="T43" s="73"/>
      <c r="U43" s="73"/>
      <c r="V43" s="73"/>
      <c r="W43" s="73"/>
    </row>
    <row r="44" spans="1:139" s="69" customFormat="1" ht="17.25" customHeight="1">
      <c r="A44" s="123" t="s">
        <v>311</v>
      </c>
      <c r="B44" s="155" t="s">
        <v>461</v>
      </c>
      <c r="C44" s="124">
        <f>SUM(D44:M44)</f>
        <v>2769</v>
      </c>
      <c r="D44" s="125">
        <v>1111</v>
      </c>
      <c r="E44" s="124">
        <v>167</v>
      </c>
      <c r="F44" s="124">
        <v>352</v>
      </c>
      <c r="G44" s="124">
        <v>229</v>
      </c>
      <c r="H44" s="124">
        <v>295</v>
      </c>
      <c r="I44" s="124">
        <v>158</v>
      </c>
      <c r="J44" s="124">
        <v>159</v>
      </c>
      <c r="K44" s="124">
        <v>137</v>
      </c>
      <c r="L44" s="124">
        <v>149</v>
      </c>
      <c r="M44" s="124">
        <v>12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139" s="166" customFormat="1" ht="33" customHeight="1">
      <c r="A45" s="162" t="s">
        <v>272</v>
      </c>
      <c r="B45" s="167" t="s">
        <v>278</v>
      </c>
      <c r="C45" s="164">
        <f>C46*100/C47</f>
        <v>80.123583934088572</v>
      </c>
      <c r="D45" s="164">
        <f t="shared" ref="D45:M45" si="4">D46*100/D47</f>
        <v>44.88517745302714</v>
      </c>
      <c r="E45" s="164">
        <f t="shared" si="4"/>
        <v>100</v>
      </c>
      <c r="F45" s="164">
        <f t="shared" si="4"/>
        <v>79.296875</v>
      </c>
      <c r="G45" s="164">
        <f t="shared" si="4"/>
        <v>93.225806451612897</v>
      </c>
      <c r="H45" s="164">
        <f t="shared" si="4"/>
        <v>100</v>
      </c>
      <c r="I45" s="164">
        <f t="shared" si="4"/>
        <v>103.55329949238579</v>
      </c>
      <c r="J45" s="164">
        <f t="shared" si="4"/>
        <v>62.882096069868993</v>
      </c>
      <c r="K45" s="164">
        <f t="shared" si="4"/>
        <v>91.954022988505741</v>
      </c>
      <c r="L45" s="164">
        <f t="shared" si="4"/>
        <v>87.421383647798748</v>
      </c>
      <c r="M45" s="164">
        <f t="shared" si="4"/>
        <v>97.222222222222229</v>
      </c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</row>
    <row r="46" spans="1:139" s="69" customFormat="1" ht="34.5">
      <c r="A46" s="123" t="s">
        <v>318</v>
      </c>
      <c r="B46" s="155" t="s">
        <v>478</v>
      </c>
      <c r="C46" s="168">
        <f>SUM(D46:M46)</f>
        <v>3112</v>
      </c>
      <c r="D46" s="169">
        <v>430</v>
      </c>
      <c r="E46" s="168">
        <v>637</v>
      </c>
      <c r="F46" s="168">
        <v>406</v>
      </c>
      <c r="G46" s="168">
        <v>289</v>
      </c>
      <c r="H46" s="168">
        <f>364+164</f>
        <v>528</v>
      </c>
      <c r="I46" s="168">
        <f>189+15</f>
        <v>204</v>
      </c>
      <c r="J46" s="168">
        <v>144</v>
      </c>
      <c r="K46" s="168">
        <f>101+59</f>
        <v>160</v>
      </c>
      <c r="L46" s="168">
        <v>139</v>
      </c>
      <c r="M46" s="168">
        <f>97+78</f>
        <v>175</v>
      </c>
      <c r="N46" s="170" t="s">
        <v>528</v>
      </c>
      <c r="O46" s="125"/>
      <c r="P46" s="124"/>
      <c r="Q46" s="124"/>
      <c r="R46" s="124"/>
      <c r="S46" s="124"/>
      <c r="T46" s="124"/>
      <c r="U46" s="124"/>
      <c r="V46" s="124"/>
      <c r="W46" s="124"/>
    </row>
    <row r="47" spans="1:139" s="69" customFormat="1" ht="17.25" customHeight="1">
      <c r="A47" s="123" t="s">
        <v>319</v>
      </c>
      <c r="B47" s="155" t="s">
        <v>479</v>
      </c>
      <c r="C47" s="124">
        <f>SUM(D47:M47)</f>
        <v>3884</v>
      </c>
      <c r="D47" s="125">
        <v>958</v>
      </c>
      <c r="E47" s="124">
        <v>637</v>
      </c>
      <c r="F47" s="124">
        <v>512</v>
      </c>
      <c r="G47" s="124">
        <v>310</v>
      </c>
      <c r="H47" s="124">
        <f>364+164</f>
        <v>528</v>
      </c>
      <c r="I47" s="124">
        <f>182+15</f>
        <v>197</v>
      </c>
      <c r="J47" s="124">
        <v>229</v>
      </c>
      <c r="K47" s="124">
        <v>174</v>
      </c>
      <c r="L47" s="124">
        <v>159</v>
      </c>
      <c r="M47" s="124">
        <f>102+78</f>
        <v>180</v>
      </c>
      <c r="N47" s="124"/>
      <c r="O47" s="125"/>
      <c r="P47" s="124"/>
      <c r="Q47" s="124"/>
      <c r="R47" s="124"/>
      <c r="S47" s="124"/>
      <c r="T47" s="124"/>
      <c r="U47" s="124"/>
      <c r="V47" s="124"/>
      <c r="W47" s="124"/>
    </row>
    <row r="48" spans="1:139" s="166" customFormat="1" ht="25.5" customHeight="1">
      <c r="A48" s="162" t="s">
        <v>273</v>
      </c>
      <c r="B48" s="163" t="s">
        <v>453</v>
      </c>
      <c r="C48" s="164">
        <f>C49*100/C50</f>
        <v>29.907975460122699</v>
      </c>
      <c r="D48" s="164">
        <f t="shared" ref="D48:M48" si="5">D49*100/D50</f>
        <v>29.415422885572138</v>
      </c>
      <c r="E48" s="164">
        <f t="shared" si="5"/>
        <v>20.324324324324323</v>
      </c>
      <c r="F48" s="164">
        <f t="shared" si="5"/>
        <v>29.666011787819254</v>
      </c>
      <c r="G48" s="164">
        <f t="shared" si="5"/>
        <v>28.828828828828829</v>
      </c>
      <c r="H48" s="164">
        <f t="shared" si="5"/>
        <v>28.897338403041825</v>
      </c>
      <c r="I48" s="164">
        <f t="shared" si="5"/>
        <v>84.285714285714292</v>
      </c>
      <c r="J48" s="164">
        <f t="shared" si="5"/>
        <v>28.795811518324609</v>
      </c>
      <c r="K48" s="164">
        <f t="shared" si="5"/>
        <v>28.767123287671232</v>
      </c>
      <c r="L48" s="164">
        <f t="shared" si="5"/>
        <v>45.539906103286384</v>
      </c>
      <c r="M48" s="164">
        <f t="shared" si="5"/>
        <v>29.761904761904763</v>
      </c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</row>
    <row r="49" spans="1:139" s="69" customFormat="1" ht="18" customHeight="1">
      <c r="A49" s="123" t="s">
        <v>320</v>
      </c>
      <c r="B49" s="155" t="s">
        <v>464</v>
      </c>
      <c r="C49" s="124">
        <f>SUM(D49:M49)</f>
        <v>1365</v>
      </c>
      <c r="D49" s="125">
        <v>473</v>
      </c>
      <c r="E49" s="124">
        <v>188</v>
      </c>
      <c r="F49" s="124">
        <v>151</v>
      </c>
      <c r="G49" s="124">
        <v>64</v>
      </c>
      <c r="H49" s="124">
        <v>152</v>
      </c>
      <c r="I49" s="124">
        <v>118</v>
      </c>
      <c r="J49" s="124">
        <v>55</v>
      </c>
      <c r="K49" s="124">
        <v>42</v>
      </c>
      <c r="L49" s="124">
        <v>97</v>
      </c>
      <c r="M49" s="124">
        <v>25</v>
      </c>
      <c r="N49" s="126" t="s">
        <v>535</v>
      </c>
      <c r="O49" s="125"/>
      <c r="P49" s="124"/>
      <c r="Q49" s="124"/>
      <c r="R49" s="124"/>
      <c r="S49" s="124"/>
      <c r="T49" s="124"/>
      <c r="U49" s="124"/>
      <c r="V49" s="124"/>
      <c r="W49" s="124"/>
    </row>
    <row r="50" spans="1:139" s="69" customFormat="1" ht="17.25" customHeight="1">
      <c r="A50" s="123" t="s">
        <v>321</v>
      </c>
      <c r="B50" s="155" t="s">
        <v>465</v>
      </c>
      <c r="C50" s="124">
        <f>SUM(D50:M50)</f>
        <v>4564</v>
      </c>
      <c r="D50" s="125">
        <v>1608</v>
      </c>
      <c r="E50" s="124">
        <v>925</v>
      </c>
      <c r="F50" s="124">
        <v>509</v>
      </c>
      <c r="G50" s="124">
        <v>222</v>
      </c>
      <c r="H50" s="124">
        <v>526</v>
      </c>
      <c r="I50" s="124">
        <v>140</v>
      </c>
      <c r="J50" s="124">
        <v>191</v>
      </c>
      <c r="K50" s="124">
        <v>146</v>
      </c>
      <c r="L50" s="124">
        <v>213</v>
      </c>
      <c r="M50" s="124">
        <v>84</v>
      </c>
      <c r="N50" s="124"/>
      <c r="O50" s="125"/>
      <c r="P50" s="124"/>
      <c r="Q50" s="124"/>
      <c r="R50" s="124"/>
      <c r="S50" s="124"/>
      <c r="T50" s="124"/>
      <c r="U50" s="124"/>
      <c r="V50" s="124"/>
      <c r="W50" s="124"/>
    </row>
    <row r="51" spans="1:139" s="166" customFormat="1" ht="22.5" customHeight="1">
      <c r="A51" s="162" t="s">
        <v>274</v>
      </c>
      <c r="B51" s="163" t="s">
        <v>280</v>
      </c>
      <c r="C51" s="164">
        <f>C52*100/C53</f>
        <v>100</v>
      </c>
      <c r="D51" s="164">
        <f t="shared" ref="D51:M51" si="6">D52*100/D53</f>
        <v>100</v>
      </c>
      <c r="E51" s="164">
        <f t="shared" si="6"/>
        <v>100</v>
      </c>
      <c r="F51" s="164">
        <f t="shared" si="6"/>
        <v>100</v>
      </c>
      <c r="G51" s="164">
        <f t="shared" si="6"/>
        <v>100</v>
      </c>
      <c r="H51" s="164">
        <f t="shared" si="6"/>
        <v>100</v>
      </c>
      <c r="I51" s="164">
        <f t="shared" si="6"/>
        <v>100</v>
      </c>
      <c r="J51" s="164">
        <f t="shared" si="6"/>
        <v>100</v>
      </c>
      <c r="K51" s="164">
        <f t="shared" si="6"/>
        <v>100</v>
      </c>
      <c r="L51" s="164">
        <f t="shared" si="6"/>
        <v>100</v>
      </c>
      <c r="M51" s="164">
        <f t="shared" si="6"/>
        <v>100</v>
      </c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</row>
    <row r="52" spans="1:139" s="69" customFormat="1" ht="18" customHeight="1">
      <c r="A52" s="123" t="s">
        <v>322</v>
      </c>
      <c r="B52" s="171" t="s">
        <v>466</v>
      </c>
      <c r="C52" s="124">
        <f>SUM(D52:M52)</f>
        <v>4564</v>
      </c>
      <c r="D52" s="125">
        <v>1608</v>
      </c>
      <c r="E52" s="124">
        <v>925</v>
      </c>
      <c r="F52" s="124">
        <v>509</v>
      </c>
      <c r="G52" s="124">
        <v>222</v>
      </c>
      <c r="H52" s="124">
        <v>526</v>
      </c>
      <c r="I52" s="124">
        <v>140</v>
      </c>
      <c r="J52" s="124">
        <v>191</v>
      </c>
      <c r="K52" s="124">
        <v>146</v>
      </c>
      <c r="L52" s="124">
        <v>213</v>
      </c>
      <c r="M52" s="124">
        <v>84</v>
      </c>
      <c r="N52" s="126" t="s">
        <v>535</v>
      </c>
      <c r="O52" s="125"/>
      <c r="P52" s="124"/>
      <c r="Q52" s="124"/>
      <c r="R52" s="124"/>
      <c r="S52" s="124"/>
      <c r="T52" s="124"/>
      <c r="U52" s="124"/>
      <c r="V52" s="124"/>
      <c r="W52" s="124"/>
    </row>
    <row r="53" spans="1:139" s="69" customFormat="1" ht="17.25" customHeight="1">
      <c r="A53" s="123" t="s">
        <v>323</v>
      </c>
      <c r="B53" s="155" t="s">
        <v>465</v>
      </c>
      <c r="C53" s="124">
        <f>SUM(D53:M53)</f>
        <v>4564</v>
      </c>
      <c r="D53" s="125">
        <v>1608</v>
      </c>
      <c r="E53" s="124">
        <v>925</v>
      </c>
      <c r="F53" s="124">
        <v>509</v>
      </c>
      <c r="G53" s="124">
        <v>222</v>
      </c>
      <c r="H53" s="124">
        <v>526</v>
      </c>
      <c r="I53" s="124">
        <v>140</v>
      </c>
      <c r="J53" s="124">
        <v>191</v>
      </c>
      <c r="K53" s="124">
        <v>146</v>
      </c>
      <c r="L53" s="124">
        <v>213</v>
      </c>
      <c r="M53" s="124">
        <v>84</v>
      </c>
      <c r="N53" s="124"/>
      <c r="O53" s="125"/>
      <c r="P53" s="124"/>
      <c r="Q53" s="124"/>
      <c r="R53" s="124"/>
      <c r="S53" s="124"/>
      <c r="T53" s="124"/>
      <c r="U53" s="124"/>
      <c r="V53" s="124"/>
      <c r="W53" s="124"/>
    </row>
    <row r="54" spans="1:139" s="204" customFormat="1" ht="24.75" customHeight="1">
      <c r="A54" s="201" t="s">
        <v>275</v>
      </c>
      <c r="B54" s="202" t="s">
        <v>550</v>
      </c>
      <c r="C54" s="203">
        <f>C55*1000/C56</f>
        <v>17.181383210091344</v>
      </c>
      <c r="D54" s="203">
        <f t="shared" ref="D54:M54" si="7">D55*1000/D56</f>
        <v>11.677934849416102</v>
      </c>
      <c r="E54" s="203">
        <f t="shared" si="7"/>
        <v>10.764262648008611</v>
      </c>
      <c r="F54" s="203">
        <f t="shared" si="7"/>
        <v>41.015625</v>
      </c>
      <c r="G54" s="203">
        <f t="shared" si="7"/>
        <v>31.531531531531531</v>
      </c>
      <c r="H54" s="203">
        <f t="shared" si="7"/>
        <v>18.939393939393938</v>
      </c>
      <c r="I54" s="203">
        <f t="shared" si="7"/>
        <v>21.428571428571427</v>
      </c>
      <c r="J54" s="203">
        <f t="shared" si="7"/>
        <v>15.306122448979592</v>
      </c>
      <c r="K54" s="203">
        <f t="shared" si="7"/>
        <v>40.816326530612244</v>
      </c>
      <c r="L54" s="203">
        <f t="shared" si="7"/>
        <v>0</v>
      </c>
      <c r="M54" s="203">
        <f t="shared" si="7"/>
        <v>0</v>
      </c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</row>
    <row r="55" spans="1:139" s="57" customFormat="1" ht="18" customHeight="1">
      <c r="A55" s="64" t="s">
        <v>324</v>
      </c>
      <c r="B55" s="205" t="s">
        <v>467</v>
      </c>
      <c r="C55" s="79">
        <f>SUM(D55:M55)</f>
        <v>79</v>
      </c>
      <c r="D55" s="88">
        <v>19</v>
      </c>
      <c r="E55" s="79">
        <v>10</v>
      </c>
      <c r="F55" s="79">
        <v>21</v>
      </c>
      <c r="G55" s="79">
        <v>7</v>
      </c>
      <c r="H55" s="79">
        <v>10</v>
      </c>
      <c r="I55" s="79">
        <v>3</v>
      </c>
      <c r="J55" s="79">
        <v>3</v>
      </c>
      <c r="K55" s="79">
        <v>6</v>
      </c>
      <c r="L55" s="79">
        <v>0</v>
      </c>
      <c r="M55" s="79">
        <v>0</v>
      </c>
      <c r="N55" s="65" t="s">
        <v>535</v>
      </c>
      <c r="O55" s="88"/>
      <c r="P55" s="79"/>
      <c r="Q55" s="79"/>
      <c r="R55" s="79"/>
      <c r="S55" s="79"/>
      <c r="T55" s="79"/>
      <c r="U55" s="79"/>
      <c r="V55" s="79"/>
      <c r="W55" s="79"/>
    </row>
    <row r="56" spans="1:139" s="57" customFormat="1" ht="17.25" customHeight="1">
      <c r="A56" s="64" t="s">
        <v>325</v>
      </c>
      <c r="B56" s="205" t="s">
        <v>468</v>
      </c>
      <c r="C56" s="79">
        <f>SUM(D56:M56)</f>
        <v>4598</v>
      </c>
      <c r="D56" s="88">
        <v>1627</v>
      </c>
      <c r="E56" s="79">
        <v>929</v>
      </c>
      <c r="F56" s="79">
        <v>512</v>
      </c>
      <c r="G56" s="79">
        <v>222</v>
      </c>
      <c r="H56" s="79">
        <v>528</v>
      </c>
      <c r="I56" s="79">
        <v>140</v>
      </c>
      <c r="J56" s="79">
        <v>196</v>
      </c>
      <c r="K56" s="79">
        <v>147</v>
      </c>
      <c r="L56" s="79">
        <v>213</v>
      </c>
      <c r="M56" s="79">
        <v>84</v>
      </c>
      <c r="N56" s="79"/>
      <c r="O56" s="88"/>
      <c r="P56" s="79"/>
      <c r="Q56" s="79"/>
      <c r="R56" s="79"/>
      <c r="S56" s="79"/>
      <c r="T56" s="79"/>
      <c r="U56" s="79"/>
      <c r="V56" s="79"/>
      <c r="W56" s="79"/>
    </row>
    <row r="57" spans="1:139" s="166" customFormat="1" ht="33" customHeight="1">
      <c r="A57" s="162" t="s">
        <v>276</v>
      </c>
      <c r="B57" s="163" t="s">
        <v>282</v>
      </c>
      <c r="C57" s="164">
        <f>C58*100/C59</f>
        <v>6.0877626699629168</v>
      </c>
      <c r="D57" s="164">
        <f>D58*100/D59</f>
        <v>3.7037037037037037</v>
      </c>
      <c r="E57" s="164">
        <f t="shared" ref="E57:M57" si="8">E58*100/E59</f>
        <v>12.685337726523889</v>
      </c>
      <c r="F57" s="164">
        <f t="shared" si="8"/>
        <v>3.5502958579881656</v>
      </c>
      <c r="G57" s="164">
        <f t="shared" si="8"/>
        <v>1.3422818791946309</v>
      </c>
      <c r="H57" s="164">
        <f t="shared" si="8"/>
        <v>6.0846560846560847</v>
      </c>
      <c r="I57" s="164">
        <f t="shared" si="8"/>
        <v>10.112359550561798</v>
      </c>
      <c r="J57" s="164">
        <f t="shared" si="8"/>
        <v>6.3829787234042552</v>
      </c>
      <c r="K57" s="164">
        <f t="shared" si="8"/>
        <v>7.3170731707317076</v>
      </c>
      <c r="L57" s="164">
        <f t="shared" si="8"/>
        <v>4.0540540540540544</v>
      </c>
      <c r="M57" s="164">
        <f t="shared" si="8"/>
        <v>8.9887640449438209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</row>
    <row r="58" spans="1:139" s="69" customFormat="1" ht="18" customHeight="1">
      <c r="A58" s="123" t="s">
        <v>326</v>
      </c>
      <c r="B58" s="155" t="s">
        <v>469</v>
      </c>
      <c r="C58" s="124">
        <f>SUM(D58:M58)</f>
        <v>197</v>
      </c>
      <c r="D58" s="125">
        <v>45</v>
      </c>
      <c r="E58" s="124">
        <v>77</v>
      </c>
      <c r="F58" s="124">
        <v>12</v>
      </c>
      <c r="G58" s="124">
        <v>2</v>
      </c>
      <c r="H58" s="124">
        <v>23</v>
      </c>
      <c r="I58" s="124">
        <v>9</v>
      </c>
      <c r="J58" s="124">
        <v>9</v>
      </c>
      <c r="K58" s="124">
        <v>6</v>
      </c>
      <c r="L58" s="124">
        <v>6</v>
      </c>
      <c r="M58" s="124">
        <v>8</v>
      </c>
      <c r="N58" s="126" t="s">
        <v>535</v>
      </c>
      <c r="O58" s="125"/>
      <c r="P58" s="124"/>
      <c r="Q58" s="124"/>
      <c r="R58" s="124"/>
      <c r="S58" s="124"/>
      <c r="T58" s="124"/>
      <c r="U58" s="124"/>
      <c r="V58" s="124"/>
      <c r="W58" s="124"/>
    </row>
    <row r="59" spans="1:139" s="69" customFormat="1" ht="17.25" customHeight="1">
      <c r="A59" s="123" t="s">
        <v>327</v>
      </c>
      <c r="B59" s="155" t="s">
        <v>470</v>
      </c>
      <c r="C59" s="124">
        <f>SUM(D59:M59)</f>
        <v>3236</v>
      </c>
      <c r="D59" s="125">
        <v>1215</v>
      </c>
      <c r="E59" s="124">
        <v>607</v>
      </c>
      <c r="F59" s="124">
        <v>338</v>
      </c>
      <c r="G59" s="124">
        <v>149</v>
      </c>
      <c r="H59" s="124">
        <v>378</v>
      </c>
      <c r="I59" s="124">
        <v>89</v>
      </c>
      <c r="J59" s="124">
        <v>141</v>
      </c>
      <c r="K59" s="124">
        <v>82</v>
      </c>
      <c r="L59" s="124">
        <v>148</v>
      </c>
      <c r="M59" s="124">
        <v>89</v>
      </c>
      <c r="N59" s="124"/>
      <c r="O59" s="125"/>
      <c r="P59" s="124"/>
      <c r="Q59" s="124"/>
      <c r="R59" s="124"/>
      <c r="S59" s="124"/>
      <c r="T59" s="124"/>
      <c r="U59" s="124"/>
      <c r="V59" s="124"/>
      <c r="W59" s="124"/>
    </row>
    <row r="60" spans="1:139" s="166" customFormat="1" ht="24.75" customHeight="1">
      <c r="A60" s="172" t="s">
        <v>277</v>
      </c>
      <c r="B60" s="163" t="s">
        <v>283</v>
      </c>
      <c r="C60" s="164">
        <f>C61*100/C62</f>
        <v>100</v>
      </c>
      <c r="D60" s="164">
        <f t="shared" ref="D60:M60" si="9">D61*100/D62</f>
        <v>100</v>
      </c>
      <c r="E60" s="164">
        <f t="shared" si="9"/>
        <v>100</v>
      </c>
      <c r="F60" s="164">
        <f t="shared" si="9"/>
        <v>100</v>
      </c>
      <c r="G60" s="164">
        <f t="shared" si="9"/>
        <v>100</v>
      </c>
      <c r="H60" s="164">
        <f t="shared" si="9"/>
        <v>100</v>
      </c>
      <c r="I60" s="164">
        <f t="shared" si="9"/>
        <v>100</v>
      </c>
      <c r="J60" s="164">
        <f t="shared" si="9"/>
        <v>100</v>
      </c>
      <c r="K60" s="164">
        <f t="shared" si="9"/>
        <v>100</v>
      </c>
      <c r="L60" s="164">
        <f t="shared" si="9"/>
        <v>100</v>
      </c>
      <c r="M60" s="164">
        <f t="shared" si="9"/>
        <v>100</v>
      </c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</row>
    <row r="61" spans="1:139" s="69" customFormat="1" ht="18" customHeight="1">
      <c r="A61" s="173" t="s">
        <v>328</v>
      </c>
      <c r="B61" s="155" t="s">
        <v>471</v>
      </c>
      <c r="C61" s="124">
        <f>SUM(D61:M61)</f>
        <v>4570</v>
      </c>
      <c r="D61" s="125">
        <v>1613</v>
      </c>
      <c r="E61" s="124">
        <v>927</v>
      </c>
      <c r="F61" s="124">
        <v>511</v>
      </c>
      <c r="G61" s="124">
        <v>222</v>
      </c>
      <c r="H61" s="124">
        <v>525</v>
      </c>
      <c r="I61" s="124">
        <v>140</v>
      </c>
      <c r="J61" s="124">
        <v>190</v>
      </c>
      <c r="K61" s="124">
        <v>147</v>
      </c>
      <c r="L61" s="124">
        <v>211</v>
      </c>
      <c r="M61" s="124">
        <v>84</v>
      </c>
      <c r="N61" s="126" t="s">
        <v>535</v>
      </c>
      <c r="O61" s="125"/>
      <c r="P61" s="124"/>
      <c r="Q61" s="124"/>
      <c r="R61" s="124"/>
      <c r="S61" s="124"/>
      <c r="T61" s="124"/>
      <c r="U61" s="124"/>
      <c r="V61" s="124"/>
      <c r="W61" s="124"/>
    </row>
    <row r="62" spans="1:139" s="69" customFormat="1" ht="17.25" customHeight="1">
      <c r="A62" s="173" t="s">
        <v>329</v>
      </c>
      <c r="B62" s="155" t="s">
        <v>472</v>
      </c>
      <c r="C62" s="124">
        <f>SUM(D62:M62)</f>
        <v>4570</v>
      </c>
      <c r="D62" s="125">
        <v>1613</v>
      </c>
      <c r="E62" s="124">
        <v>927</v>
      </c>
      <c r="F62" s="124">
        <v>511</v>
      </c>
      <c r="G62" s="124">
        <v>222</v>
      </c>
      <c r="H62" s="124">
        <v>525</v>
      </c>
      <c r="I62" s="124">
        <v>140</v>
      </c>
      <c r="J62" s="124">
        <v>190</v>
      </c>
      <c r="K62" s="124">
        <v>147</v>
      </c>
      <c r="L62" s="124">
        <v>211</v>
      </c>
      <c r="M62" s="124">
        <v>84</v>
      </c>
      <c r="N62" s="124"/>
      <c r="O62" s="125"/>
      <c r="P62" s="124"/>
      <c r="Q62" s="124"/>
      <c r="R62" s="124"/>
      <c r="S62" s="124"/>
      <c r="T62" s="124"/>
      <c r="U62" s="124"/>
      <c r="V62" s="124"/>
      <c r="W62" s="124"/>
    </row>
    <row r="63" spans="1:139" s="166" customFormat="1" ht="23.25" customHeight="1">
      <c r="A63" s="172" t="s">
        <v>289</v>
      </c>
      <c r="B63" s="163" t="s">
        <v>284</v>
      </c>
      <c r="C63" s="164">
        <f>C64*100/C65</f>
        <v>96.990056995465324</v>
      </c>
      <c r="D63" s="164">
        <f t="shared" ref="D63:W63" si="10">D64*100/D65</f>
        <v>100</v>
      </c>
      <c r="E63" s="164">
        <f t="shared" si="10"/>
        <v>100</v>
      </c>
      <c r="F63" s="164">
        <f t="shared" si="10"/>
        <v>96.010781671159023</v>
      </c>
      <c r="G63" s="164">
        <f t="shared" si="10"/>
        <v>100</v>
      </c>
      <c r="H63" s="164">
        <f t="shared" si="10"/>
        <v>94.582975064488394</v>
      </c>
      <c r="I63" s="164">
        <f t="shared" si="10"/>
        <v>91.684434968017058</v>
      </c>
      <c r="J63" s="164">
        <f t="shared" si="10"/>
        <v>95.808383233532936</v>
      </c>
      <c r="K63" s="164">
        <f t="shared" si="10"/>
        <v>97.896440129449843</v>
      </c>
      <c r="L63" s="164">
        <f t="shared" si="10"/>
        <v>100</v>
      </c>
      <c r="M63" s="164">
        <f t="shared" si="10"/>
        <v>90.625</v>
      </c>
      <c r="N63" s="164">
        <f t="shared" si="10"/>
        <v>96.417445482866043</v>
      </c>
      <c r="O63" s="164">
        <f t="shared" si="10"/>
        <v>100</v>
      </c>
      <c r="P63" s="164">
        <f t="shared" si="10"/>
        <v>99.119025304592313</v>
      </c>
      <c r="Q63" s="164">
        <f t="shared" si="10"/>
        <v>97.115917914586802</v>
      </c>
      <c r="R63" s="164">
        <f t="shared" si="10"/>
        <v>91.351074718526107</v>
      </c>
      <c r="S63" s="164">
        <f t="shared" si="10"/>
        <v>97.370583401807721</v>
      </c>
      <c r="T63" s="164">
        <f t="shared" si="10"/>
        <v>97.851628063108421</v>
      </c>
      <c r="U63" s="164">
        <f t="shared" si="10"/>
        <v>99.256689791873143</v>
      </c>
      <c r="V63" s="164">
        <f t="shared" si="10"/>
        <v>95.91836734693878</v>
      </c>
      <c r="W63" s="164">
        <f t="shared" si="10"/>
        <v>91.211648465938637</v>
      </c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</row>
    <row r="64" spans="1:139" s="69" customFormat="1" ht="18" customHeight="1">
      <c r="A64" s="173" t="s">
        <v>330</v>
      </c>
      <c r="B64" s="155" t="s">
        <v>473</v>
      </c>
      <c r="C64" s="124">
        <f>SUM(D64:W64)</f>
        <v>46627</v>
      </c>
      <c r="D64" s="125">
        <v>2691</v>
      </c>
      <c r="E64" s="124">
        <v>753</v>
      </c>
      <c r="F64" s="124">
        <v>1781</v>
      </c>
      <c r="G64" s="124">
        <v>322</v>
      </c>
      <c r="H64" s="124">
        <v>1100</v>
      </c>
      <c r="I64" s="124">
        <v>430</v>
      </c>
      <c r="J64" s="124">
        <v>480</v>
      </c>
      <c r="K64" s="124">
        <v>605</v>
      </c>
      <c r="L64" s="124">
        <v>526</v>
      </c>
      <c r="M64" s="124">
        <v>667</v>
      </c>
      <c r="N64" s="124">
        <v>6809</v>
      </c>
      <c r="O64" s="125">
        <v>5949</v>
      </c>
      <c r="P64" s="124">
        <v>5288</v>
      </c>
      <c r="Q64" s="124">
        <v>3502</v>
      </c>
      <c r="R64" s="124">
        <v>3570</v>
      </c>
      <c r="S64" s="124">
        <v>3555</v>
      </c>
      <c r="T64" s="124">
        <v>2915</v>
      </c>
      <c r="U64" s="124">
        <v>2003</v>
      </c>
      <c r="V64" s="124">
        <v>1927</v>
      </c>
      <c r="W64" s="124">
        <v>1754</v>
      </c>
    </row>
    <row r="65" spans="1:139" s="69" customFormat="1" ht="17.25" customHeight="1">
      <c r="A65" s="173" t="s">
        <v>331</v>
      </c>
      <c r="B65" s="155" t="s">
        <v>474</v>
      </c>
      <c r="C65" s="124">
        <f>SUM(D65:W65)</f>
        <v>48074</v>
      </c>
      <c r="D65" s="125">
        <v>2691</v>
      </c>
      <c r="E65" s="124">
        <v>753</v>
      </c>
      <c r="F65" s="124">
        <v>1855</v>
      </c>
      <c r="G65" s="124">
        <v>322</v>
      </c>
      <c r="H65" s="124">
        <v>1163</v>
      </c>
      <c r="I65" s="124">
        <v>469</v>
      </c>
      <c r="J65" s="124">
        <v>501</v>
      </c>
      <c r="K65" s="124">
        <v>618</v>
      </c>
      <c r="L65" s="124">
        <v>526</v>
      </c>
      <c r="M65" s="124">
        <v>736</v>
      </c>
      <c r="N65" s="124">
        <v>7062</v>
      </c>
      <c r="O65" s="125">
        <v>5949</v>
      </c>
      <c r="P65" s="124">
        <v>5335</v>
      </c>
      <c r="Q65" s="124">
        <v>3606</v>
      </c>
      <c r="R65" s="124">
        <v>3908</v>
      </c>
      <c r="S65" s="124">
        <v>3651</v>
      </c>
      <c r="T65" s="124">
        <v>2979</v>
      </c>
      <c r="U65" s="124">
        <v>2018</v>
      </c>
      <c r="V65" s="124">
        <v>2009</v>
      </c>
      <c r="W65" s="124">
        <v>1923</v>
      </c>
    </row>
    <row r="66" spans="1:139" s="166" customFormat="1" ht="24" customHeight="1">
      <c r="A66" s="172" t="s">
        <v>290</v>
      </c>
      <c r="B66" s="163" t="s">
        <v>285</v>
      </c>
      <c r="C66" s="164">
        <f>C67*100/C68</f>
        <v>96.539008586630146</v>
      </c>
      <c r="D66" s="164">
        <f t="shared" ref="D66:W66" si="11">D67*100/D68</f>
        <v>98.139534883720927</v>
      </c>
      <c r="E66" s="164">
        <f t="shared" si="11"/>
        <v>100</v>
      </c>
      <c r="F66" s="164">
        <f t="shared" si="11"/>
        <v>100</v>
      </c>
      <c r="G66" s="164">
        <f t="shared" si="11"/>
        <v>100</v>
      </c>
      <c r="H66" s="164">
        <f t="shared" si="11"/>
        <v>100</v>
      </c>
      <c r="I66" s="164">
        <f t="shared" si="11"/>
        <v>93.624161073825505</v>
      </c>
      <c r="J66" s="164">
        <f t="shared" si="11"/>
        <v>100</v>
      </c>
      <c r="K66" s="164">
        <f t="shared" si="11"/>
        <v>97.993311036789294</v>
      </c>
      <c r="L66" s="164">
        <f t="shared" si="11"/>
        <v>74.014778325123146</v>
      </c>
      <c r="M66" s="164">
        <f t="shared" si="11"/>
        <v>82.608695652173907</v>
      </c>
      <c r="N66" s="164">
        <f t="shared" si="11"/>
        <v>95.169491525423723</v>
      </c>
      <c r="O66" s="164">
        <f t="shared" si="11"/>
        <v>94.406779661016955</v>
      </c>
      <c r="P66" s="164">
        <f t="shared" si="11"/>
        <v>100</v>
      </c>
      <c r="Q66" s="164">
        <f t="shared" si="11"/>
        <v>100</v>
      </c>
      <c r="R66" s="164">
        <f t="shared" si="11"/>
        <v>89.765828274067644</v>
      </c>
      <c r="S66" s="164">
        <f t="shared" si="11"/>
        <v>100</v>
      </c>
      <c r="T66" s="164">
        <f t="shared" si="11"/>
        <v>100</v>
      </c>
      <c r="U66" s="164">
        <f t="shared" si="11"/>
        <v>99.392097264437695</v>
      </c>
      <c r="V66" s="164">
        <f t="shared" si="11"/>
        <v>100</v>
      </c>
      <c r="W66" s="164">
        <f t="shared" si="11"/>
        <v>96.36363636363636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</row>
    <row r="67" spans="1:139" s="69" customFormat="1" ht="18" customHeight="1">
      <c r="A67" s="173" t="s">
        <v>332</v>
      </c>
      <c r="B67" s="155" t="s">
        <v>475</v>
      </c>
      <c r="C67" s="124">
        <f>SUM(D67:W67)</f>
        <v>18326</v>
      </c>
      <c r="D67" s="125">
        <v>1266</v>
      </c>
      <c r="E67" s="124">
        <v>707</v>
      </c>
      <c r="F67" s="124">
        <v>386</v>
      </c>
      <c r="G67" s="124">
        <v>260</v>
      </c>
      <c r="H67" s="124">
        <v>373</v>
      </c>
      <c r="I67" s="124">
        <v>279</v>
      </c>
      <c r="J67" s="124">
        <v>593</v>
      </c>
      <c r="K67" s="124">
        <v>293</v>
      </c>
      <c r="L67" s="124">
        <v>601</v>
      </c>
      <c r="M67" s="124">
        <v>228</v>
      </c>
      <c r="N67" s="124">
        <v>2246</v>
      </c>
      <c r="O67" s="125">
        <v>1671</v>
      </c>
      <c r="P67" s="124">
        <v>2133</v>
      </c>
      <c r="Q67" s="124">
        <v>1708</v>
      </c>
      <c r="R67" s="124">
        <v>1035</v>
      </c>
      <c r="S67" s="124">
        <v>988</v>
      </c>
      <c r="T67" s="124">
        <v>861</v>
      </c>
      <c r="U67" s="124">
        <v>981</v>
      </c>
      <c r="V67" s="124">
        <v>1399</v>
      </c>
      <c r="W67" s="124">
        <v>318</v>
      </c>
    </row>
    <row r="68" spans="1:139" s="69" customFormat="1" ht="17.25" customHeight="1">
      <c r="A68" s="173" t="s">
        <v>333</v>
      </c>
      <c r="B68" s="155" t="s">
        <v>474</v>
      </c>
      <c r="C68" s="124">
        <f>SUM(D68:W68)</f>
        <v>18983</v>
      </c>
      <c r="D68" s="125">
        <v>1290</v>
      </c>
      <c r="E68" s="124">
        <v>707</v>
      </c>
      <c r="F68" s="124">
        <v>386</v>
      </c>
      <c r="G68" s="124">
        <v>260</v>
      </c>
      <c r="H68" s="124">
        <v>373</v>
      </c>
      <c r="I68" s="124">
        <v>298</v>
      </c>
      <c r="J68" s="124">
        <v>593</v>
      </c>
      <c r="K68" s="124">
        <v>299</v>
      </c>
      <c r="L68" s="124">
        <v>812</v>
      </c>
      <c r="M68" s="124">
        <v>276</v>
      </c>
      <c r="N68" s="124">
        <v>2360</v>
      </c>
      <c r="O68" s="125">
        <v>1770</v>
      </c>
      <c r="P68" s="124">
        <v>2133</v>
      </c>
      <c r="Q68" s="124">
        <v>1708</v>
      </c>
      <c r="R68" s="124">
        <v>1153</v>
      </c>
      <c r="S68" s="124">
        <v>988</v>
      </c>
      <c r="T68" s="124">
        <v>861</v>
      </c>
      <c r="U68" s="124">
        <v>987</v>
      </c>
      <c r="V68" s="124">
        <v>1399</v>
      </c>
      <c r="W68" s="124">
        <v>330</v>
      </c>
    </row>
    <row r="69" spans="1:139" s="166" customFormat="1" ht="36" customHeight="1">
      <c r="A69" s="172" t="s">
        <v>291</v>
      </c>
      <c r="B69" s="163" t="s">
        <v>286</v>
      </c>
      <c r="C69" s="164">
        <f>C70*100/C71</f>
        <v>40.965830286218633</v>
      </c>
      <c r="D69" s="164">
        <f t="shared" ref="D69:W69" si="12">D70*100/D71</f>
        <v>16.853932584269664</v>
      </c>
      <c r="E69" s="164">
        <f t="shared" si="12"/>
        <v>57.142857142857146</v>
      </c>
      <c r="F69" s="164">
        <f t="shared" si="12"/>
        <v>50.289017341040463</v>
      </c>
      <c r="G69" s="164">
        <f t="shared" si="12"/>
        <v>42.857142857142854</v>
      </c>
      <c r="H69" s="164">
        <f t="shared" si="12"/>
        <v>24.347826086956523</v>
      </c>
      <c r="I69" s="164">
        <f t="shared" si="12"/>
        <v>36.986301369863014</v>
      </c>
      <c r="J69" s="164">
        <f t="shared" si="12"/>
        <v>40</v>
      </c>
      <c r="K69" s="164">
        <f t="shared" si="12"/>
        <v>44.705882352941174</v>
      </c>
      <c r="L69" s="164">
        <f t="shared" si="12"/>
        <v>29.09090909090909</v>
      </c>
      <c r="M69" s="164">
        <f t="shared" si="12"/>
        <v>42.168674698795179</v>
      </c>
      <c r="N69" s="164">
        <f t="shared" si="12"/>
        <v>39.970609845701688</v>
      </c>
      <c r="O69" s="164">
        <f t="shared" si="12"/>
        <v>49.645390070921984</v>
      </c>
      <c r="P69" s="164">
        <f t="shared" si="12"/>
        <v>38.689217758985201</v>
      </c>
      <c r="Q69" s="164">
        <f t="shared" si="12"/>
        <v>24.482758620689655</v>
      </c>
      <c r="R69" s="164">
        <f t="shared" si="12"/>
        <v>45.743145743145746</v>
      </c>
      <c r="S69" s="164">
        <f t="shared" si="12"/>
        <v>38.740157480314963</v>
      </c>
      <c r="T69" s="164">
        <f t="shared" si="12"/>
        <v>48.654708520179369</v>
      </c>
      <c r="U69" s="164">
        <f t="shared" si="12"/>
        <v>47.521865889212826</v>
      </c>
      <c r="V69" s="164">
        <f t="shared" si="12"/>
        <v>37.203791469194314</v>
      </c>
      <c r="W69" s="164">
        <f t="shared" si="12"/>
        <v>43.269230769230766</v>
      </c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</row>
    <row r="70" spans="1:139" s="69" customFormat="1" ht="18" customHeight="1">
      <c r="A70" s="173" t="s">
        <v>334</v>
      </c>
      <c r="B70" s="155" t="s">
        <v>513</v>
      </c>
      <c r="C70" s="124">
        <f>SUM(D70:W70)</f>
        <v>3249</v>
      </c>
      <c r="D70" s="174">
        <v>30</v>
      </c>
      <c r="E70" s="125">
        <v>16</v>
      </c>
      <c r="F70" s="124">
        <v>87</v>
      </c>
      <c r="G70" s="124">
        <v>21</v>
      </c>
      <c r="H70" s="124">
        <v>28</v>
      </c>
      <c r="I70" s="124">
        <v>27</v>
      </c>
      <c r="J70" s="124">
        <v>34</v>
      </c>
      <c r="K70" s="124">
        <v>38</v>
      </c>
      <c r="L70" s="124">
        <v>16</v>
      </c>
      <c r="M70" s="124">
        <v>35</v>
      </c>
      <c r="N70" s="124">
        <v>544</v>
      </c>
      <c r="O70" s="125">
        <v>630</v>
      </c>
      <c r="P70" s="124">
        <v>366</v>
      </c>
      <c r="Q70" s="124">
        <v>142</v>
      </c>
      <c r="R70" s="124">
        <v>317</v>
      </c>
      <c r="S70" s="124">
        <v>246</v>
      </c>
      <c r="T70" s="124">
        <v>217</v>
      </c>
      <c r="U70" s="124">
        <v>163</v>
      </c>
      <c r="V70" s="124">
        <v>157</v>
      </c>
      <c r="W70" s="124">
        <v>135</v>
      </c>
    </row>
    <row r="71" spans="1:139" s="69" customFormat="1" ht="17.25" customHeight="1">
      <c r="A71" s="173" t="s">
        <v>335</v>
      </c>
      <c r="B71" s="155" t="s">
        <v>512</v>
      </c>
      <c r="C71" s="124">
        <f>SUM(D71:W71)</f>
        <v>7931</v>
      </c>
      <c r="D71" s="125">
        <v>178</v>
      </c>
      <c r="E71" s="124">
        <v>28</v>
      </c>
      <c r="F71" s="124">
        <v>173</v>
      </c>
      <c r="G71" s="124">
        <v>49</v>
      </c>
      <c r="H71" s="124">
        <v>115</v>
      </c>
      <c r="I71" s="124">
        <v>73</v>
      </c>
      <c r="J71" s="124">
        <v>85</v>
      </c>
      <c r="K71" s="124">
        <v>85</v>
      </c>
      <c r="L71" s="124">
        <v>55</v>
      </c>
      <c r="M71" s="124">
        <v>83</v>
      </c>
      <c r="N71" s="124">
        <v>1361</v>
      </c>
      <c r="O71" s="125">
        <v>1269</v>
      </c>
      <c r="P71" s="124">
        <v>946</v>
      </c>
      <c r="Q71" s="124">
        <v>580</v>
      </c>
      <c r="R71" s="124">
        <v>693</v>
      </c>
      <c r="S71" s="124">
        <v>635</v>
      </c>
      <c r="T71" s="124">
        <v>446</v>
      </c>
      <c r="U71" s="124">
        <v>343</v>
      </c>
      <c r="V71" s="124">
        <v>422</v>
      </c>
      <c r="W71" s="124">
        <v>312</v>
      </c>
    </row>
    <row r="72" spans="1:139" s="166" customFormat="1" ht="36" customHeight="1">
      <c r="A72" s="172" t="s">
        <v>292</v>
      </c>
      <c r="B72" s="163" t="s">
        <v>287</v>
      </c>
      <c r="C72" s="164">
        <f>C73*100/C74</f>
        <v>41.847335140018068</v>
      </c>
      <c r="D72" s="164">
        <f t="shared" ref="D72:W72" si="13">D73*100/D74</f>
        <v>11.160714285714286</v>
      </c>
      <c r="E72" s="164">
        <f t="shared" si="13"/>
        <v>43.859649122807021</v>
      </c>
      <c r="F72" s="164">
        <f t="shared" si="13"/>
        <v>47.904191616766468</v>
      </c>
      <c r="G72" s="164">
        <f t="shared" si="13"/>
        <v>16.666666666666668</v>
      </c>
      <c r="H72" s="164">
        <f t="shared" si="13"/>
        <v>39.0625</v>
      </c>
      <c r="I72" s="164">
        <f t="shared" si="13"/>
        <v>27.38095238095238</v>
      </c>
      <c r="J72" s="164">
        <f t="shared" si="13"/>
        <v>34.042553191489361</v>
      </c>
      <c r="K72" s="164">
        <f t="shared" si="13"/>
        <v>29.310344827586206</v>
      </c>
      <c r="L72" s="164">
        <f t="shared" si="13"/>
        <v>24.137931034482758</v>
      </c>
      <c r="M72" s="164">
        <f t="shared" si="13"/>
        <v>38.144329896907216</v>
      </c>
      <c r="N72" s="164">
        <f t="shared" si="13"/>
        <v>40.792216817234191</v>
      </c>
      <c r="O72" s="164">
        <f t="shared" si="13"/>
        <v>48.253557567917206</v>
      </c>
      <c r="P72" s="164">
        <f t="shared" si="13"/>
        <v>41.438032166508989</v>
      </c>
      <c r="Q72" s="164">
        <f t="shared" si="13"/>
        <v>35.07462686567164</v>
      </c>
      <c r="R72" s="164">
        <f t="shared" si="13"/>
        <v>48.153034300791553</v>
      </c>
      <c r="S72" s="164">
        <f t="shared" si="13"/>
        <v>39.402985074626862</v>
      </c>
      <c r="T72" s="164">
        <f t="shared" si="13"/>
        <v>47.900763358778626</v>
      </c>
      <c r="U72" s="164">
        <f t="shared" si="13"/>
        <v>49.476439790575917</v>
      </c>
      <c r="V72" s="164">
        <f t="shared" si="13"/>
        <v>35.941320293398533</v>
      </c>
      <c r="W72" s="164">
        <f t="shared" si="13"/>
        <v>46.632124352331608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</row>
    <row r="73" spans="1:139" s="69" customFormat="1" ht="18" customHeight="1">
      <c r="A73" s="173" t="s">
        <v>336</v>
      </c>
      <c r="B73" s="155" t="s">
        <v>514</v>
      </c>
      <c r="C73" s="124">
        <f>SUM(D73:W73)</f>
        <v>3706</v>
      </c>
      <c r="D73" s="125">
        <v>25</v>
      </c>
      <c r="E73" s="124">
        <v>25</v>
      </c>
      <c r="F73" s="124">
        <v>80</v>
      </c>
      <c r="G73" s="124">
        <v>9</v>
      </c>
      <c r="H73" s="124">
        <v>25</v>
      </c>
      <c r="I73" s="124">
        <v>23</v>
      </c>
      <c r="J73" s="124">
        <v>32</v>
      </c>
      <c r="K73" s="124">
        <v>34</v>
      </c>
      <c r="L73" s="124">
        <v>14</v>
      </c>
      <c r="M73" s="124">
        <v>37</v>
      </c>
      <c r="N73" s="124">
        <v>587</v>
      </c>
      <c r="O73" s="125">
        <v>746</v>
      </c>
      <c r="P73" s="124">
        <v>438</v>
      </c>
      <c r="Q73" s="124">
        <v>235</v>
      </c>
      <c r="R73" s="124">
        <v>365</v>
      </c>
      <c r="S73" s="124">
        <v>264</v>
      </c>
      <c r="T73" s="124">
        <v>251</v>
      </c>
      <c r="U73" s="124">
        <v>189</v>
      </c>
      <c r="V73" s="124">
        <v>147</v>
      </c>
      <c r="W73" s="124">
        <v>180</v>
      </c>
    </row>
    <row r="74" spans="1:139" s="69" customFormat="1" ht="17.25" customHeight="1">
      <c r="A74" s="173" t="s">
        <v>337</v>
      </c>
      <c r="B74" s="155" t="s">
        <v>515</v>
      </c>
      <c r="C74" s="124">
        <f>SUM(D74:W74)</f>
        <v>8856</v>
      </c>
      <c r="D74" s="125">
        <v>224</v>
      </c>
      <c r="E74" s="124">
        <v>57</v>
      </c>
      <c r="F74" s="124">
        <v>167</v>
      </c>
      <c r="G74" s="124">
        <v>54</v>
      </c>
      <c r="H74" s="124">
        <v>64</v>
      </c>
      <c r="I74" s="124">
        <v>84</v>
      </c>
      <c r="J74" s="124">
        <v>94</v>
      </c>
      <c r="K74" s="124">
        <v>116</v>
      </c>
      <c r="L74" s="124">
        <v>58</v>
      </c>
      <c r="M74" s="124">
        <v>97</v>
      </c>
      <c r="N74" s="124">
        <v>1439</v>
      </c>
      <c r="O74" s="125">
        <v>1546</v>
      </c>
      <c r="P74" s="124">
        <v>1057</v>
      </c>
      <c r="Q74" s="124">
        <v>670</v>
      </c>
      <c r="R74" s="124">
        <v>758</v>
      </c>
      <c r="S74" s="124">
        <v>670</v>
      </c>
      <c r="T74" s="124">
        <v>524</v>
      </c>
      <c r="U74" s="124">
        <v>382</v>
      </c>
      <c r="V74" s="124">
        <v>409</v>
      </c>
      <c r="W74" s="124">
        <v>386</v>
      </c>
    </row>
    <row r="75" spans="1:139" s="166" customFormat="1" ht="36" customHeight="1">
      <c r="A75" s="172" t="s">
        <v>293</v>
      </c>
      <c r="B75" s="163" t="s">
        <v>516</v>
      </c>
      <c r="C75" s="164">
        <f>C76*100/C77</f>
        <v>39.271057260113345</v>
      </c>
      <c r="D75" s="164">
        <f t="shared" ref="D75:W75" si="14">D76*100/D77</f>
        <v>17.801047120418847</v>
      </c>
      <c r="E75" s="164">
        <f t="shared" si="14"/>
        <v>30.357142857142858</v>
      </c>
      <c r="F75" s="164">
        <f t="shared" si="14"/>
        <v>34.196891191709845</v>
      </c>
      <c r="G75" s="164">
        <f t="shared" si="14"/>
        <v>10.714285714285714</v>
      </c>
      <c r="H75" s="164">
        <f t="shared" si="14"/>
        <v>27.096774193548388</v>
      </c>
      <c r="I75" s="164">
        <f t="shared" si="14"/>
        <v>34.482758620689658</v>
      </c>
      <c r="J75" s="164">
        <f t="shared" si="14"/>
        <v>5.8139534883720927</v>
      </c>
      <c r="K75" s="164">
        <f t="shared" si="14"/>
        <v>15</v>
      </c>
      <c r="L75" s="164">
        <f t="shared" si="14"/>
        <v>1.2987012987012987</v>
      </c>
      <c r="M75" s="164">
        <f t="shared" si="14"/>
        <v>29.078014184397162</v>
      </c>
      <c r="N75" s="164">
        <f t="shared" si="14"/>
        <v>41.705607476635514</v>
      </c>
      <c r="O75" s="164">
        <f t="shared" si="14"/>
        <v>38.02570093457944</v>
      </c>
      <c r="P75" s="164">
        <f t="shared" si="14"/>
        <v>35.104669887278583</v>
      </c>
      <c r="Q75" s="164">
        <f t="shared" si="14"/>
        <v>111.88251001335114</v>
      </c>
      <c r="R75" s="164">
        <f t="shared" si="14"/>
        <v>38.951841359773368</v>
      </c>
      <c r="S75" s="164">
        <f t="shared" si="14"/>
        <v>38.94616265750286</v>
      </c>
      <c r="T75" s="164">
        <f t="shared" si="14"/>
        <v>48.87096774193548</v>
      </c>
      <c r="U75" s="164">
        <f t="shared" si="14"/>
        <v>3.9525691699604741</v>
      </c>
      <c r="V75" s="164">
        <f t="shared" si="14"/>
        <v>34.782608695652172</v>
      </c>
      <c r="W75" s="164">
        <f t="shared" si="14"/>
        <v>2.3201856148491879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</row>
    <row r="76" spans="1:139" s="69" customFormat="1" ht="18" customHeight="1">
      <c r="A76" s="173" t="s">
        <v>338</v>
      </c>
      <c r="B76" s="155" t="s">
        <v>518</v>
      </c>
      <c r="C76" s="124">
        <f>SUM(D76:W76)</f>
        <v>4019</v>
      </c>
      <c r="D76" s="125">
        <v>34</v>
      </c>
      <c r="E76" s="124">
        <v>34</v>
      </c>
      <c r="F76" s="124">
        <v>66</v>
      </c>
      <c r="G76" s="124">
        <v>9</v>
      </c>
      <c r="H76" s="124">
        <v>42</v>
      </c>
      <c r="I76" s="124">
        <v>30</v>
      </c>
      <c r="J76" s="124">
        <v>5</v>
      </c>
      <c r="K76" s="124">
        <v>18</v>
      </c>
      <c r="L76" s="124">
        <v>1</v>
      </c>
      <c r="M76" s="124">
        <v>41</v>
      </c>
      <c r="N76" s="124">
        <v>714</v>
      </c>
      <c r="O76" s="125">
        <v>651</v>
      </c>
      <c r="P76" s="124">
        <v>436</v>
      </c>
      <c r="Q76" s="124">
        <v>838</v>
      </c>
      <c r="R76" s="124">
        <v>275</v>
      </c>
      <c r="S76" s="124">
        <v>340</v>
      </c>
      <c r="T76" s="124">
        <v>303</v>
      </c>
      <c r="U76" s="124">
        <v>20</v>
      </c>
      <c r="V76" s="124">
        <v>152</v>
      </c>
      <c r="W76" s="124">
        <v>10</v>
      </c>
    </row>
    <row r="77" spans="1:139" s="69" customFormat="1" ht="17.25" customHeight="1">
      <c r="A77" s="173" t="s">
        <v>339</v>
      </c>
      <c r="B77" s="155" t="s">
        <v>517</v>
      </c>
      <c r="C77" s="124">
        <f>SUM(D77:W77)</f>
        <v>10234</v>
      </c>
      <c r="D77" s="125">
        <v>191</v>
      </c>
      <c r="E77" s="124">
        <v>112</v>
      </c>
      <c r="F77" s="124">
        <v>193</v>
      </c>
      <c r="G77" s="124">
        <v>84</v>
      </c>
      <c r="H77" s="124">
        <v>155</v>
      </c>
      <c r="I77" s="124">
        <v>87</v>
      </c>
      <c r="J77" s="124">
        <v>86</v>
      </c>
      <c r="K77" s="124">
        <v>120</v>
      </c>
      <c r="L77" s="124">
        <v>77</v>
      </c>
      <c r="M77" s="124">
        <v>141</v>
      </c>
      <c r="N77" s="124">
        <v>1712</v>
      </c>
      <c r="O77" s="125">
        <v>1712</v>
      </c>
      <c r="P77" s="124">
        <v>1242</v>
      </c>
      <c r="Q77" s="124">
        <v>749</v>
      </c>
      <c r="R77" s="124">
        <v>706</v>
      </c>
      <c r="S77" s="124">
        <v>873</v>
      </c>
      <c r="T77" s="124">
        <v>620</v>
      </c>
      <c r="U77" s="124">
        <v>506</v>
      </c>
      <c r="V77" s="124">
        <v>437</v>
      </c>
      <c r="W77" s="124">
        <v>431</v>
      </c>
    </row>
    <row r="78" spans="1:139" s="166" customFormat="1" ht="18.75" customHeight="1">
      <c r="A78" s="172" t="s">
        <v>299</v>
      </c>
      <c r="B78" s="163" t="s">
        <v>304</v>
      </c>
      <c r="C78" s="175">
        <f>C79*100/C80</f>
        <v>100</v>
      </c>
      <c r="D78" s="175">
        <f t="shared" ref="D78:W78" si="15">D79*100/D80</f>
        <v>100</v>
      </c>
      <c r="E78" s="175">
        <f t="shared" si="15"/>
        <v>100</v>
      </c>
      <c r="F78" s="175">
        <f t="shared" si="15"/>
        <v>100</v>
      </c>
      <c r="G78" s="175">
        <f t="shared" si="15"/>
        <v>100</v>
      </c>
      <c r="H78" s="175">
        <f t="shared" si="15"/>
        <v>100</v>
      </c>
      <c r="I78" s="175">
        <f t="shared" si="15"/>
        <v>100</v>
      </c>
      <c r="J78" s="175">
        <f t="shared" si="15"/>
        <v>100</v>
      </c>
      <c r="K78" s="175">
        <f t="shared" si="15"/>
        <v>100</v>
      </c>
      <c r="L78" s="175">
        <f t="shared" si="15"/>
        <v>100</v>
      </c>
      <c r="M78" s="175">
        <f t="shared" si="15"/>
        <v>100</v>
      </c>
      <c r="N78" s="175">
        <f t="shared" si="15"/>
        <v>100</v>
      </c>
      <c r="O78" s="175">
        <f t="shared" si="15"/>
        <v>100</v>
      </c>
      <c r="P78" s="175">
        <f t="shared" si="15"/>
        <v>100</v>
      </c>
      <c r="Q78" s="175">
        <f t="shared" si="15"/>
        <v>100</v>
      </c>
      <c r="R78" s="175">
        <f t="shared" si="15"/>
        <v>100</v>
      </c>
      <c r="S78" s="175">
        <f t="shared" si="15"/>
        <v>100</v>
      </c>
      <c r="T78" s="175">
        <f t="shared" si="15"/>
        <v>100</v>
      </c>
      <c r="U78" s="175">
        <f t="shared" si="15"/>
        <v>100</v>
      </c>
      <c r="V78" s="175">
        <f t="shared" si="15"/>
        <v>100</v>
      </c>
      <c r="W78" s="175">
        <f t="shared" si="15"/>
        <v>100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</row>
    <row r="79" spans="1:139" s="69" customFormat="1" ht="18" customHeight="1">
      <c r="A79" s="173" t="s">
        <v>340</v>
      </c>
      <c r="B79" s="155" t="s">
        <v>476</v>
      </c>
      <c r="C79" s="124">
        <f>SUM(D79:W79)</f>
        <v>107638</v>
      </c>
      <c r="D79" s="125">
        <v>11387</v>
      </c>
      <c r="E79" s="124">
        <v>3220</v>
      </c>
      <c r="F79" s="124">
        <v>7873</v>
      </c>
      <c r="G79" s="124">
        <v>2749</v>
      </c>
      <c r="H79" s="124">
        <v>3960</v>
      </c>
      <c r="I79" s="124">
        <v>2555</v>
      </c>
      <c r="J79" s="124">
        <v>1494</v>
      </c>
      <c r="K79" s="124">
        <v>3438</v>
      </c>
      <c r="L79" s="124">
        <v>3736</v>
      </c>
      <c r="M79" s="124">
        <v>2022</v>
      </c>
      <c r="N79" s="124">
        <v>15915</v>
      </c>
      <c r="O79" s="125">
        <v>12596</v>
      </c>
      <c r="P79" s="124">
        <v>8064</v>
      </c>
      <c r="Q79" s="124">
        <v>4872</v>
      </c>
      <c r="R79" s="124">
        <v>4981</v>
      </c>
      <c r="S79" s="124">
        <v>5538</v>
      </c>
      <c r="T79" s="124">
        <v>4178</v>
      </c>
      <c r="U79" s="124">
        <v>3248</v>
      </c>
      <c r="V79" s="124">
        <v>3434</v>
      </c>
      <c r="W79" s="124">
        <v>2378</v>
      </c>
    </row>
    <row r="80" spans="1:139" s="69" customFormat="1" ht="17.25" customHeight="1">
      <c r="A80" s="173" t="s">
        <v>341</v>
      </c>
      <c r="B80" s="155" t="s">
        <v>480</v>
      </c>
      <c r="C80" s="124">
        <f>SUM(D80:W80)</f>
        <v>107638</v>
      </c>
      <c r="D80" s="125">
        <v>11387</v>
      </c>
      <c r="E80" s="124">
        <v>3220</v>
      </c>
      <c r="F80" s="124">
        <v>7873</v>
      </c>
      <c r="G80" s="124">
        <v>2749</v>
      </c>
      <c r="H80" s="124">
        <v>3960</v>
      </c>
      <c r="I80" s="124">
        <v>2555</v>
      </c>
      <c r="J80" s="124">
        <v>1494</v>
      </c>
      <c r="K80" s="124">
        <v>3438</v>
      </c>
      <c r="L80" s="124">
        <v>3736</v>
      </c>
      <c r="M80" s="124">
        <v>2022</v>
      </c>
      <c r="N80" s="124">
        <v>15915</v>
      </c>
      <c r="O80" s="125">
        <v>12596</v>
      </c>
      <c r="P80" s="124">
        <v>8064</v>
      </c>
      <c r="Q80" s="124">
        <v>4872</v>
      </c>
      <c r="R80" s="124">
        <v>4981</v>
      </c>
      <c r="S80" s="124">
        <v>5538</v>
      </c>
      <c r="T80" s="124">
        <v>4178</v>
      </c>
      <c r="U80" s="124">
        <v>3248</v>
      </c>
      <c r="V80" s="124">
        <v>3434</v>
      </c>
      <c r="W80" s="124">
        <v>2378</v>
      </c>
    </row>
    <row r="81" spans="1:139" s="166" customFormat="1" ht="36.75" customHeight="1">
      <c r="A81" s="172" t="s">
        <v>300</v>
      </c>
      <c r="B81" s="163" t="s">
        <v>295</v>
      </c>
      <c r="C81" s="164">
        <f>C82*100/C83</f>
        <v>5.5292099687216227</v>
      </c>
      <c r="D81" s="164">
        <f>D82*100/D83</f>
        <v>0</v>
      </c>
      <c r="E81" s="164">
        <f t="shared" ref="E81:M81" si="16">E82*100/E83</f>
        <v>0</v>
      </c>
      <c r="F81" s="164">
        <f t="shared" si="16"/>
        <v>19.217196021815848</v>
      </c>
      <c r="G81" s="164">
        <f t="shared" si="16"/>
        <v>0</v>
      </c>
      <c r="H81" s="164">
        <f t="shared" si="16"/>
        <v>0</v>
      </c>
      <c r="I81" s="164">
        <f t="shared" si="16"/>
        <v>21.607022282241729</v>
      </c>
      <c r="J81" s="164">
        <f t="shared" si="16"/>
        <v>9.8206660973526905</v>
      </c>
      <c r="K81" s="164">
        <f t="shared" si="16"/>
        <v>1.3980263157894737</v>
      </c>
      <c r="L81" s="164">
        <f t="shared" si="16"/>
        <v>3.510204081632653</v>
      </c>
      <c r="M81" s="164">
        <f t="shared" si="16"/>
        <v>0.23391812865497075</v>
      </c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</row>
    <row r="82" spans="1:139" s="69" customFormat="1" ht="18" customHeight="1">
      <c r="A82" s="173" t="s">
        <v>342</v>
      </c>
      <c r="B82" s="155" t="s">
        <v>481</v>
      </c>
      <c r="C82" s="124">
        <f>SUM(D82:M82)</f>
        <v>1096</v>
      </c>
      <c r="D82" s="125">
        <v>0</v>
      </c>
      <c r="E82" s="125">
        <v>0</v>
      </c>
      <c r="F82" s="125">
        <v>599</v>
      </c>
      <c r="G82" s="125">
        <v>0</v>
      </c>
      <c r="H82" s="125">
        <v>0</v>
      </c>
      <c r="I82" s="125">
        <v>320</v>
      </c>
      <c r="J82" s="125">
        <v>115</v>
      </c>
      <c r="K82" s="125">
        <v>17</v>
      </c>
      <c r="L82" s="125">
        <v>43</v>
      </c>
      <c r="M82" s="125">
        <v>2</v>
      </c>
      <c r="N82" s="170" t="s">
        <v>519</v>
      </c>
      <c r="O82" s="125"/>
      <c r="P82" s="124"/>
      <c r="Q82" s="124"/>
      <c r="R82" s="124"/>
      <c r="S82" s="124"/>
      <c r="T82" s="124"/>
      <c r="U82" s="124"/>
      <c r="V82" s="124"/>
      <c r="W82" s="124"/>
    </row>
    <row r="83" spans="1:139" s="69" customFormat="1" ht="17.25" customHeight="1">
      <c r="A83" s="173" t="s">
        <v>343</v>
      </c>
      <c r="B83" s="155" t="s">
        <v>482</v>
      </c>
      <c r="C83" s="124">
        <f>SUM(D83:M83)</f>
        <v>19822</v>
      </c>
      <c r="D83" s="125">
        <v>4382</v>
      </c>
      <c r="E83" s="124">
        <v>3165</v>
      </c>
      <c r="F83" s="124">
        <v>3117</v>
      </c>
      <c r="G83" s="124">
        <v>1491</v>
      </c>
      <c r="H83" s="124">
        <v>1719</v>
      </c>
      <c r="I83" s="124">
        <v>1481</v>
      </c>
      <c r="J83" s="124">
        <v>1171</v>
      </c>
      <c r="K83" s="124">
        <v>1216</v>
      </c>
      <c r="L83" s="124">
        <v>1225</v>
      </c>
      <c r="M83" s="124">
        <v>855</v>
      </c>
      <c r="N83" s="124"/>
      <c r="O83" s="125"/>
      <c r="P83" s="124"/>
      <c r="Q83" s="124"/>
      <c r="R83" s="124"/>
      <c r="S83" s="124"/>
      <c r="T83" s="124"/>
      <c r="U83" s="124"/>
      <c r="V83" s="124"/>
      <c r="W83" s="124"/>
    </row>
    <row r="84" spans="1:139" s="166" customFormat="1" ht="35.25" customHeight="1">
      <c r="A84" s="172" t="s">
        <v>301</v>
      </c>
      <c r="B84" s="163" t="s">
        <v>296</v>
      </c>
      <c r="C84" s="164">
        <f>C85*100/C86</f>
        <v>15.593357634669907</v>
      </c>
      <c r="D84" s="164">
        <f t="shared" ref="D84:M84" si="17">D85*100/D86</f>
        <v>7.3088455772113941</v>
      </c>
      <c r="E84" s="164">
        <f t="shared" si="17"/>
        <v>4.8884165781083952</v>
      </c>
      <c r="F84" s="164">
        <f t="shared" si="17"/>
        <v>0</v>
      </c>
      <c r="G84" s="164">
        <f t="shared" si="17"/>
        <v>0</v>
      </c>
      <c r="H84" s="164">
        <f t="shared" si="17"/>
        <v>0</v>
      </c>
      <c r="I84" s="164">
        <f t="shared" si="17"/>
        <v>21.058091286307054</v>
      </c>
      <c r="J84" s="164">
        <f t="shared" si="17"/>
        <v>14.386459802538788</v>
      </c>
      <c r="K84" s="164">
        <f t="shared" si="17"/>
        <v>35.931790499390985</v>
      </c>
      <c r="L84" s="164">
        <f t="shared" si="17"/>
        <v>68.59903381642512</v>
      </c>
      <c r="M84" s="164">
        <f t="shared" si="17"/>
        <v>82.167832167832174</v>
      </c>
      <c r="N84" s="176" t="s">
        <v>519</v>
      </c>
      <c r="O84" s="164"/>
      <c r="P84" s="164"/>
      <c r="Q84" s="164"/>
      <c r="R84" s="164"/>
      <c r="S84" s="164"/>
      <c r="T84" s="164"/>
      <c r="U84" s="164"/>
      <c r="V84" s="164"/>
      <c r="W84" s="164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</row>
    <row r="85" spans="1:139" s="69" customFormat="1" ht="18" customHeight="1">
      <c r="A85" s="173" t="s">
        <v>344</v>
      </c>
      <c r="B85" s="155" t="s">
        <v>484</v>
      </c>
      <c r="C85" s="124">
        <f>SUM(D85:M85)</f>
        <v>1925</v>
      </c>
      <c r="D85" s="125">
        <v>195</v>
      </c>
      <c r="E85" s="124">
        <v>92</v>
      </c>
      <c r="F85" s="124">
        <v>0</v>
      </c>
      <c r="G85" s="124">
        <v>0</v>
      </c>
      <c r="H85" s="124">
        <v>0</v>
      </c>
      <c r="I85" s="124">
        <v>203</v>
      </c>
      <c r="J85" s="124">
        <v>102</v>
      </c>
      <c r="K85" s="124">
        <v>295</v>
      </c>
      <c r="L85" s="124">
        <v>568</v>
      </c>
      <c r="M85" s="124">
        <v>470</v>
      </c>
      <c r="N85" s="124"/>
      <c r="O85" s="125"/>
      <c r="P85" s="124"/>
      <c r="Q85" s="124"/>
      <c r="R85" s="124"/>
      <c r="S85" s="124"/>
      <c r="T85" s="124"/>
      <c r="U85" s="124"/>
      <c r="V85" s="124"/>
      <c r="W85" s="124"/>
    </row>
    <row r="86" spans="1:139" s="69" customFormat="1" ht="17.25" customHeight="1">
      <c r="A86" s="173" t="s">
        <v>345</v>
      </c>
      <c r="B86" s="155" t="s">
        <v>483</v>
      </c>
      <c r="C86" s="124">
        <f>SUM(D86:M86)</f>
        <v>12345</v>
      </c>
      <c r="D86" s="125">
        <v>2668</v>
      </c>
      <c r="E86" s="124">
        <v>1882</v>
      </c>
      <c r="F86" s="124">
        <v>1914</v>
      </c>
      <c r="G86" s="124">
        <v>894</v>
      </c>
      <c r="H86" s="124">
        <v>1093</v>
      </c>
      <c r="I86" s="124">
        <v>964</v>
      </c>
      <c r="J86" s="124">
        <v>709</v>
      </c>
      <c r="K86" s="124">
        <v>821</v>
      </c>
      <c r="L86" s="124">
        <v>828</v>
      </c>
      <c r="M86" s="124">
        <v>572</v>
      </c>
      <c r="N86" s="124"/>
      <c r="O86" s="125"/>
      <c r="P86" s="124"/>
      <c r="Q86" s="124"/>
      <c r="R86" s="124"/>
      <c r="S86" s="124"/>
      <c r="T86" s="124"/>
      <c r="U86" s="124"/>
      <c r="V86" s="124"/>
      <c r="W86" s="124"/>
    </row>
    <row r="87" spans="1:139" s="166" customFormat="1" ht="38.25" customHeight="1">
      <c r="A87" s="172" t="s">
        <v>302</v>
      </c>
      <c r="B87" s="163" t="s">
        <v>294</v>
      </c>
      <c r="C87" s="164">
        <f>C88*100/C89</f>
        <v>7.8928607801201753</v>
      </c>
      <c r="D87" s="164">
        <f t="shared" ref="D87:M87" si="18">D88*100/D89</f>
        <v>0</v>
      </c>
      <c r="E87" s="164">
        <f t="shared" si="18"/>
        <v>0</v>
      </c>
      <c r="F87" s="164">
        <f t="shared" si="18"/>
        <v>25.566750629722922</v>
      </c>
      <c r="G87" s="164">
        <f t="shared" si="18"/>
        <v>0</v>
      </c>
      <c r="H87" s="164">
        <f t="shared" si="18"/>
        <v>0</v>
      </c>
      <c r="I87" s="164">
        <f t="shared" si="18"/>
        <v>20.136986301369863</v>
      </c>
      <c r="J87" s="164">
        <f t="shared" si="18"/>
        <v>12.746858168761221</v>
      </c>
      <c r="K87" s="164">
        <f t="shared" si="18"/>
        <v>0</v>
      </c>
      <c r="L87" s="164">
        <f t="shared" si="18"/>
        <v>25.168918918918919</v>
      </c>
      <c r="M87" s="164">
        <f t="shared" si="18"/>
        <v>0.48426150121065376</v>
      </c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</row>
    <row r="88" spans="1:139" s="69" customFormat="1" ht="18" customHeight="1">
      <c r="A88" s="173" t="s">
        <v>346</v>
      </c>
      <c r="B88" s="155" t="s">
        <v>486</v>
      </c>
      <c r="C88" s="124">
        <f>SUM(D88:M88)</f>
        <v>775</v>
      </c>
      <c r="D88" s="125">
        <v>0</v>
      </c>
      <c r="E88" s="124">
        <v>0</v>
      </c>
      <c r="F88" s="124">
        <v>406</v>
      </c>
      <c r="G88" s="124">
        <v>0</v>
      </c>
      <c r="H88" s="124">
        <v>0</v>
      </c>
      <c r="I88" s="124">
        <v>147</v>
      </c>
      <c r="J88" s="124">
        <v>71</v>
      </c>
      <c r="K88" s="124">
        <v>0</v>
      </c>
      <c r="L88" s="124">
        <v>149</v>
      </c>
      <c r="M88" s="124">
        <v>2</v>
      </c>
      <c r="N88" s="125" t="s">
        <v>520</v>
      </c>
      <c r="O88" s="125"/>
      <c r="P88" s="124"/>
      <c r="Q88" s="124"/>
      <c r="R88" s="124"/>
      <c r="S88" s="124"/>
      <c r="T88" s="124"/>
      <c r="U88" s="124"/>
      <c r="V88" s="124"/>
      <c r="W88" s="124"/>
    </row>
    <row r="89" spans="1:139" s="69" customFormat="1" ht="17.25" customHeight="1">
      <c r="A89" s="173" t="s">
        <v>347</v>
      </c>
      <c r="B89" s="155" t="s">
        <v>487</v>
      </c>
      <c r="C89" s="124">
        <f>SUM(D89:M89)</f>
        <v>9819</v>
      </c>
      <c r="D89" s="125">
        <v>2140</v>
      </c>
      <c r="E89" s="124">
        <v>1581</v>
      </c>
      <c r="F89" s="124">
        <v>1588</v>
      </c>
      <c r="G89" s="124">
        <v>751</v>
      </c>
      <c r="H89" s="124">
        <v>878</v>
      </c>
      <c r="I89" s="124">
        <v>730</v>
      </c>
      <c r="J89" s="124">
        <v>557</v>
      </c>
      <c r="K89" s="124">
        <v>589</v>
      </c>
      <c r="L89" s="124">
        <v>592</v>
      </c>
      <c r="M89" s="124">
        <v>413</v>
      </c>
      <c r="N89" s="124"/>
      <c r="O89" s="125"/>
      <c r="P89" s="124"/>
      <c r="Q89" s="124"/>
      <c r="R89" s="124"/>
      <c r="S89" s="124"/>
      <c r="T89" s="124"/>
      <c r="U89" s="124"/>
      <c r="V89" s="124"/>
      <c r="W89" s="124"/>
    </row>
    <row r="90" spans="1:139" s="166" customFormat="1" ht="36.75" customHeight="1">
      <c r="A90" s="172" t="s">
        <v>303</v>
      </c>
      <c r="B90" s="163" t="s">
        <v>297</v>
      </c>
      <c r="C90" s="164">
        <f>C91*100/C92</f>
        <v>6.7476711219117051</v>
      </c>
      <c r="D90" s="164">
        <f t="shared" ref="D90:M90" si="19">D91*100/D92</f>
        <v>4.4602698650674659</v>
      </c>
      <c r="E90" s="164">
        <f t="shared" si="19"/>
        <v>0</v>
      </c>
      <c r="F90" s="164">
        <f t="shared" si="19"/>
        <v>0</v>
      </c>
      <c r="G90" s="164">
        <f t="shared" si="19"/>
        <v>0</v>
      </c>
      <c r="H90" s="164">
        <f t="shared" si="19"/>
        <v>0</v>
      </c>
      <c r="I90" s="164">
        <f t="shared" si="19"/>
        <v>10.269709543568466</v>
      </c>
      <c r="J90" s="164">
        <f t="shared" si="19"/>
        <v>7.3342736248236955</v>
      </c>
      <c r="K90" s="164">
        <f t="shared" si="19"/>
        <v>19.610231425091353</v>
      </c>
      <c r="L90" s="164">
        <f t="shared" si="19"/>
        <v>25.362318840579711</v>
      </c>
      <c r="M90" s="164">
        <f t="shared" si="19"/>
        <v>33.566433566433567</v>
      </c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</row>
    <row r="91" spans="1:139" s="69" customFormat="1" ht="18" customHeight="1">
      <c r="A91" s="173" t="s">
        <v>348</v>
      </c>
      <c r="B91" s="155" t="s">
        <v>488</v>
      </c>
      <c r="C91" s="124">
        <f>SUM(D91:M91)</f>
        <v>833</v>
      </c>
      <c r="D91" s="125">
        <v>119</v>
      </c>
      <c r="E91" s="124">
        <v>0</v>
      </c>
      <c r="F91" s="124">
        <v>0</v>
      </c>
      <c r="G91" s="124">
        <v>0</v>
      </c>
      <c r="H91" s="124">
        <v>0</v>
      </c>
      <c r="I91" s="124">
        <v>99</v>
      </c>
      <c r="J91" s="124">
        <v>52</v>
      </c>
      <c r="K91" s="124">
        <v>161</v>
      </c>
      <c r="L91" s="124">
        <v>210</v>
      </c>
      <c r="M91" s="124">
        <v>192</v>
      </c>
      <c r="N91" s="170" t="s">
        <v>521</v>
      </c>
      <c r="O91" s="125"/>
      <c r="P91" s="124"/>
      <c r="Q91" s="124"/>
      <c r="R91" s="124"/>
      <c r="S91" s="124"/>
      <c r="T91" s="124"/>
      <c r="U91" s="124"/>
      <c r="V91" s="124"/>
      <c r="W91" s="124"/>
    </row>
    <row r="92" spans="1:139" s="69" customFormat="1" ht="17.25" customHeight="1">
      <c r="A92" s="173" t="s">
        <v>485</v>
      </c>
      <c r="B92" s="155" t="s">
        <v>489</v>
      </c>
      <c r="C92" s="124">
        <f>SUM(D92:M92)</f>
        <v>12345</v>
      </c>
      <c r="D92" s="125">
        <v>2668</v>
      </c>
      <c r="E92" s="124">
        <v>1882</v>
      </c>
      <c r="F92" s="124">
        <v>1914</v>
      </c>
      <c r="G92" s="124">
        <v>894</v>
      </c>
      <c r="H92" s="124">
        <v>1093</v>
      </c>
      <c r="I92" s="124">
        <v>964</v>
      </c>
      <c r="J92" s="124">
        <v>709</v>
      </c>
      <c r="K92" s="124">
        <v>821</v>
      </c>
      <c r="L92" s="124">
        <v>828</v>
      </c>
      <c r="M92" s="124">
        <v>572</v>
      </c>
      <c r="N92" s="124"/>
      <c r="O92" s="125"/>
      <c r="P92" s="124"/>
      <c r="Q92" s="124"/>
      <c r="R92" s="124"/>
      <c r="S92" s="124"/>
      <c r="T92" s="124"/>
      <c r="U92" s="124"/>
      <c r="V92" s="124"/>
      <c r="W92" s="124"/>
    </row>
    <row r="93" spans="1:139" s="69" customFormat="1" ht="34.5">
      <c r="A93" s="177" t="s">
        <v>436</v>
      </c>
      <c r="B93" s="163" t="s">
        <v>444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</row>
    <row r="94" spans="1:139" s="69" customFormat="1" ht="17.25" customHeight="1">
      <c r="A94" s="173" t="s">
        <v>437</v>
      </c>
      <c r="B94" s="155" t="s">
        <v>522</v>
      </c>
      <c r="C94" s="124"/>
      <c r="D94" s="170" t="s">
        <v>525</v>
      </c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5"/>
      <c r="P94" s="124"/>
      <c r="Q94" s="124"/>
      <c r="R94" s="124"/>
      <c r="S94" s="124"/>
      <c r="T94" s="124"/>
      <c r="U94" s="124"/>
      <c r="V94" s="124"/>
      <c r="W94" s="124"/>
    </row>
    <row r="95" spans="1:139" s="69" customFormat="1" ht="17.25" customHeight="1">
      <c r="A95" s="173" t="s">
        <v>437</v>
      </c>
      <c r="B95" s="155" t="s">
        <v>487</v>
      </c>
      <c r="C95" s="124"/>
      <c r="D95" s="125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5"/>
      <c r="P95" s="124"/>
      <c r="Q95" s="124"/>
      <c r="R95" s="124"/>
      <c r="S95" s="124"/>
      <c r="T95" s="124"/>
      <c r="U95" s="124"/>
      <c r="V95" s="124"/>
      <c r="W95" s="124"/>
    </row>
    <row r="96" spans="1:139" s="69" customFormat="1" ht="34.5">
      <c r="A96" s="173" t="s">
        <v>438</v>
      </c>
      <c r="B96" s="155" t="s">
        <v>445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</row>
    <row r="97" spans="1:256" s="69" customFormat="1" ht="17.25" customHeight="1">
      <c r="A97" s="173" t="s">
        <v>439</v>
      </c>
      <c r="B97" s="155" t="s">
        <v>524</v>
      </c>
      <c r="C97" s="124"/>
      <c r="D97" s="170" t="s">
        <v>527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5"/>
      <c r="P97" s="124"/>
      <c r="Q97" s="124"/>
      <c r="R97" s="124"/>
      <c r="S97" s="124"/>
      <c r="T97" s="124"/>
      <c r="U97" s="124"/>
      <c r="V97" s="124"/>
      <c r="W97" s="124"/>
    </row>
    <row r="98" spans="1:256" s="69" customFormat="1" ht="17.25" customHeight="1">
      <c r="A98" s="173" t="s">
        <v>440</v>
      </c>
      <c r="B98" s="155" t="s">
        <v>523</v>
      </c>
      <c r="C98" s="124"/>
      <c r="D98" s="125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5"/>
      <c r="P98" s="124"/>
      <c r="Q98" s="124"/>
      <c r="R98" s="124"/>
      <c r="S98" s="124"/>
      <c r="T98" s="124"/>
      <c r="U98" s="124"/>
      <c r="V98" s="124"/>
      <c r="W98" s="124"/>
    </row>
    <row r="99" spans="1:256" s="166" customFormat="1" ht="20.25" customHeight="1">
      <c r="A99" s="172" t="s">
        <v>441</v>
      </c>
      <c r="B99" s="163" t="s">
        <v>298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</row>
    <row r="100" spans="1:256" s="69" customFormat="1" ht="34.5">
      <c r="A100" s="173" t="s">
        <v>442</v>
      </c>
      <c r="B100" s="155" t="s">
        <v>542</v>
      </c>
      <c r="C100" s="178"/>
      <c r="D100" s="170" t="s">
        <v>526</v>
      </c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5"/>
      <c r="P100" s="124"/>
      <c r="Q100" s="124"/>
      <c r="R100" s="124"/>
      <c r="S100" s="124"/>
      <c r="T100" s="124"/>
      <c r="U100" s="124"/>
      <c r="V100" s="124"/>
      <c r="W100" s="124"/>
    </row>
    <row r="101" spans="1:256" s="69" customFormat="1" ht="17.25" customHeight="1">
      <c r="A101" s="173" t="s">
        <v>443</v>
      </c>
      <c r="B101" s="155" t="s">
        <v>541</v>
      </c>
      <c r="C101" s="124"/>
      <c r="D101" s="125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5"/>
      <c r="P101" s="124"/>
      <c r="Q101" s="124"/>
      <c r="R101" s="124"/>
      <c r="S101" s="124"/>
      <c r="T101" s="124"/>
      <c r="U101" s="124"/>
      <c r="V101" s="124"/>
      <c r="W101" s="124"/>
    </row>
    <row r="102" spans="1:256" s="77" customFormat="1">
      <c r="A102" s="75"/>
      <c r="B102" s="76" t="s">
        <v>48</v>
      </c>
      <c r="C102" s="75"/>
      <c r="D102" s="272"/>
      <c r="E102" s="273"/>
      <c r="F102" s="273"/>
      <c r="G102" s="273"/>
      <c r="H102" s="274"/>
      <c r="I102" s="272"/>
      <c r="J102" s="273"/>
      <c r="K102" s="273"/>
      <c r="L102" s="274"/>
      <c r="M102" s="273"/>
      <c r="N102" s="273"/>
      <c r="O102" s="274"/>
      <c r="P102" s="272"/>
      <c r="Q102" s="273"/>
      <c r="R102" s="273"/>
      <c r="S102" s="274"/>
      <c r="T102" s="272"/>
      <c r="U102" s="273"/>
      <c r="V102" s="273"/>
      <c r="W102" s="274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</row>
    <row r="103" spans="1:256" s="70" customFormat="1" ht="39.75" customHeight="1">
      <c r="A103" s="66" t="s">
        <v>49</v>
      </c>
      <c r="B103" s="144" t="s">
        <v>411</v>
      </c>
      <c r="C103" s="122">
        <f>C104/C105</f>
        <v>1.0012563113040684</v>
      </c>
      <c r="D103" s="122">
        <f t="shared" ref="D103:M103" si="20">D104/D105</f>
        <v>1.3053127471858839</v>
      </c>
      <c r="E103" s="122">
        <f t="shared" si="20"/>
        <v>0.94631188883170358</v>
      </c>
      <c r="F103" s="122">
        <f t="shared" si="20"/>
        <v>1.0619640141915865</v>
      </c>
      <c r="G103" s="122">
        <f t="shared" si="20"/>
        <v>1.0341169020944958</v>
      </c>
      <c r="H103" s="122">
        <f t="shared" si="20"/>
        <v>0.58055223880597018</v>
      </c>
      <c r="I103" s="122">
        <f t="shared" si="20"/>
        <v>0.57327581009796535</v>
      </c>
      <c r="J103" s="122">
        <f t="shared" si="20"/>
        <v>0.6513416398713826</v>
      </c>
      <c r="K103" s="122">
        <f t="shared" si="20"/>
        <v>0.62717160826594787</v>
      </c>
      <c r="L103" s="122">
        <f t="shared" si="20"/>
        <v>0.51663405797101447</v>
      </c>
      <c r="M103" s="122">
        <f t="shared" si="20"/>
        <v>0.5243604651162791</v>
      </c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  <c r="IP103" s="69"/>
      <c r="IQ103" s="69"/>
      <c r="IR103" s="69"/>
      <c r="IS103" s="69"/>
      <c r="IT103" s="69"/>
      <c r="IU103" s="69"/>
      <c r="IV103" s="69"/>
    </row>
    <row r="104" spans="1:256" s="69" customFormat="1" ht="21.75" customHeight="1">
      <c r="A104" s="123" t="s">
        <v>50</v>
      </c>
      <c r="B104" s="155" t="s">
        <v>249</v>
      </c>
      <c r="C104" s="197">
        <f>SUM(D104:M104)</f>
        <v>24907.252000000008</v>
      </c>
      <c r="D104" s="197">
        <v>12871.689</v>
      </c>
      <c r="E104" s="197">
        <v>3677.3679999999999</v>
      </c>
      <c r="F104" s="197">
        <v>2095.2550000000001</v>
      </c>
      <c r="G104" s="197">
        <v>2123.0419999999999</v>
      </c>
      <c r="H104" s="179">
        <v>894.63099999999997</v>
      </c>
      <c r="I104" s="179">
        <v>760.73699999999997</v>
      </c>
      <c r="J104" s="179">
        <v>810.26900000000001</v>
      </c>
      <c r="K104" s="179">
        <v>698.04200000000003</v>
      </c>
      <c r="L104" s="179">
        <v>570.36400000000003</v>
      </c>
      <c r="M104" s="179">
        <v>405.85500000000002</v>
      </c>
      <c r="N104" s="73"/>
      <c r="O104" s="74" t="s">
        <v>253</v>
      </c>
      <c r="P104" s="73"/>
      <c r="Q104" s="73"/>
      <c r="R104" s="179"/>
      <c r="S104" s="73"/>
      <c r="T104" s="73"/>
      <c r="U104" s="73"/>
      <c r="V104" s="73"/>
      <c r="W104" s="73"/>
    </row>
    <row r="105" spans="1:256" s="69" customFormat="1" ht="21" customHeight="1">
      <c r="A105" s="123" t="s">
        <v>51</v>
      </c>
      <c r="B105" s="155" t="s">
        <v>250</v>
      </c>
      <c r="C105" s="124">
        <f>SUM(D105:M105)</f>
        <v>24876</v>
      </c>
      <c r="D105" s="125">
        <v>9861</v>
      </c>
      <c r="E105" s="124">
        <v>3886</v>
      </c>
      <c r="F105" s="124">
        <v>1973</v>
      </c>
      <c r="G105" s="124">
        <v>2053</v>
      </c>
      <c r="H105" s="124">
        <v>1541</v>
      </c>
      <c r="I105" s="124">
        <v>1327</v>
      </c>
      <c r="J105" s="124">
        <v>1244</v>
      </c>
      <c r="K105" s="124">
        <v>1113</v>
      </c>
      <c r="L105" s="124">
        <v>1104</v>
      </c>
      <c r="M105" s="124">
        <v>774</v>
      </c>
      <c r="N105" s="73"/>
      <c r="O105" s="73"/>
      <c r="P105" s="73"/>
      <c r="Q105" s="73"/>
      <c r="R105" s="124"/>
      <c r="S105" s="73"/>
      <c r="T105" s="73"/>
      <c r="U105" s="73"/>
      <c r="V105" s="73"/>
      <c r="W105" s="73"/>
    </row>
    <row r="106" spans="1:256" s="77" customFormat="1">
      <c r="A106" s="75"/>
      <c r="B106" s="76" t="s">
        <v>52</v>
      </c>
      <c r="C106" s="75"/>
      <c r="D106" s="272"/>
      <c r="E106" s="273"/>
      <c r="F106" s="273"/>
      <c r="G106" s="273"/>
      <c r="H106" s="274"/>
      <c r="I106" s="272"/>
      <c r="J106" s="273"/>
      <c r="K106" s="273"/>
      <c r="L106" s="274"/>
      <c r="M106" s="273"/>
      <c r="N106" s="273"/>
      <c r="O106" s="274"/>
      <c r="P106" s="272"/>
      <c r="Q106" s="273"/>
      <c r="R106" s="273"/>
      <c r="S106" s="274"/>
      <c r="T106" s="272"/>
      <c r="U106" s="273"/>
      <c r="V106" s="273"/>
      <c r="W106" s="274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</row>
    <row r="107" spans="1:256" s="69" customFormat="1" ht="34.5">
      <c r="A107" s="71" t="s">
        <v>53</v>
      </c>
      <c r="B107" s="72" t="s">
        <v>54</v>
      </c>
      <c r="C107" s="73" t="s">
        <v>435</v>
      </c>
      <c r="D107" s="74" t="s">
        <v>533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56" s="77" customFormat="1">
      <c r="A108" s="160"/>
      <c r="B108" s="180" t="s">
        <v>55</v>
      </c>
      <c r="C108" s="181"/>
      <c r="D108" s="284"/>
      <c r="E108" s="285"/>
      <c r="F108" s="285"/>
      <c r="G108" s="285"/>
      <c r="H108" s="286"/>
      <c r="I108" s="284"/>
      <c r="J108" s="285"/>
      <c r="K108" s="285"/>
      <c r="L108" s="286"/>
      <c r="M108" s="285"/>
      <c r="N108" s="285"/>
      <c r="O108" s="286"/>
      <c r="P108" s="284"/>
      <c r="Q108" s="285"/>
      <c r="R108" s="285"/>
      <c r="S108" s="286"/>
      <c r="T108" s="284"/>
      <c r="U108" s="285"/>
      <c r="V108" s="285"/>
      <c r="W108" s="286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  <c r="IP108" s="69"/>
      <c r="IQ108" s="69"/>
      <c r="IR108" s="69"/>
      <c r="IS108" s="69"/>
      <c r="IT108" s="69"/>
      <c r="IU108" s="69"/>
      <c r="IV108" s="69"/>
    </row>
    <row r="109" spans="1:256" s="69" customFormat="1" ht="33.75" customHeight="1">
      <c r="A109" s="71" t="s">
        <v>56</v>
      </c>
      <c r="B109" s="72" t="s">
        <v>57</v>
      </c>
      <c r="C109" s="73" t="s">
        <v>415</v>
      </c>
      <c r="D109" s="74" t="s">
        <v>431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56" s="69" customFormat="1" ht="33.75" customHeight="1">
      <c r="A110" s="71" t="s">
        <v>421</v>
      </c>
      <c r="B110" s="182" t="s">
        <v>414</v>
      </c>
      <c r="C110" s="73" t="s">
        <v>415</v>
      </c>
      <c r="D110" s="74"/>
      <c r="E110" s="73"/>
      <c r="F110" s="73"/>
      <c r="G110" s="73"/>
      <c r="H110" s="73"/>
      <c r="I110" s="73"/>
      <c r="J110" s="73"/>
      <c r="K110" s="91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56" s="69" customFormat="1" ht="33.75" customHeight="1">
      <c r="A111" s="71" t="s">
        <v>422</v>
      </c>
      <c r="B111" s="182" t="s">
        <v>416</v>
      </c>
      <c r="C111" s="73" t="s">
        <v>415</v>
      </c>
      <c r="D111" s="74"/>
      <c r="E111" s="73"/>
      <c r="F111" s="74" t="s">
        <v>255</v>
      </c>
      <c r="G111" s="73"/>
      <c r="H111" s="73"/>
      <c r="I111" s="73"/>
      <c r="J111" s="73"/>
      <c r="K111" s="91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56" s="69" customFormat="1" ht="33.75" customHeight="1">
      <c r="A112" s="71" t="s">
        <v>423</v>
      </c>
      <c r="B112" s="182" t="s">
        <v>417</v>
      </c>
      <c r="C112" s="147" t="s">
        <v>415</v>
      </c>
      <c r="D112" s="183" t="s">
        <v>429</v>
      </c>
      <c r="E112" s="73"/>
      <c r="F112" s="73"/>
      <c r="G112" s="73"/>
      <c r="H112" s="73"/>
      <c r="I112" s="73"/>
      <c r="J112" s="73"/>
      <c r="K112" s="91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56" s="69" customFormat="1" ht="33.75" customHeight="1">
      <c r="A113" s="71" t="s">
        <v>424</v>
      </c>
      <c r="B113" s="182" t="s">
        <v>418</v>
      </c>
      <c r="C113" s="73" t="s">
        <v>415</v>
      </c>
      <c r="D113" s="73"/>
      <c r="E113" s="73"/>
      <c r="F113" s="73"/>
      <c r="G113" s="73"/>
      <c r="H113" s="73"/>
      <c r="I113" s="73"/>
      <c r="J113" s="73"/>
      <c r="K113" s="91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56" s="69" customFormat="1" ht="33.75" customHeight="1">
      <c r="A114" s="71" t="s">
        <v>426</v>
      </c>
      <c r="B114" s="189" t="s">
        <v>419</v>
      </c>
      <c r="C114" s="126" t="s">
        <v>427</v>
      </c>
      <c r="D114" s="126" t="s">
        <v>428</v>
      </c>
      <c r="E114" s="92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</row>
    <row r="115" spans="1:256" s="69" customFormat="1" ht="33.75" customHeight="1">
      <c r="A115" s="71" t="s">
        <v>425</v>
      </c>
      <c r="B115" s="182" t="s">
        <v>420</v>
      </c>
      <c r="C115" s="73" t="s">
        <v>415</v>
      </c>
      <c r="D115" s="126" t="s">
        <v>430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56" s="77" customFormat="1">
      <c r="A116" s="75"/>
      <c r="B116" s="76" t="s">
        <v>58</v>
      </c>
      <c r="C116" s="75"/>
      <c r="D116" s="272"/>
      <c r="E116" s="273"/>
      <c r="F116" s="273"/>
      <c r="G116" s="273"/>
      <c r="H116" s="274"/>
      <c r="I116" s="272"/>
      <c r="J116" s="273"/>
      <c r="K116" s="273"/>
      <c r="L116" s="274"/>
      <c r="M116" s="273"/>
      <c r="N116" s="273"/>
      <c r="O116" s="274"/>
      <c r="P116" s="272"/>
      <c r="Q116" s="273"/>
      <c r="R116" s="273"/>
      <c r="S116" s="274"/>
      <c r="T116" s="272"/>
      <c r="U116" s="273"/>
      <c r="V116" s="273"/>
      <c r="W116" s="274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  <c r="IP116" s="69"/>
      <c r="IQ116" s="69"/>
      <c r="IR116" s="69"/>
      <c r="IS116" s="69"/>
      <c r="IT116" s="69"/>
      <c r="IU116" s="69"/>
      <c r="IV116" s="69"/>
    </row>
    <row r="117" spans="1:256" s="77" customFormat="1" ht="34.5">
      <c r="A117" s="144" t="s">
        <v>59</v>
      </c>
      <c r="B117" s="67" t="s">
        <v>60</v>
      </c>
      <c r="C117" s="68" t="s">
        <v>506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  <c r="HX117" s="69"/>
      <c r="HY117" s="69"/>
      <c r="HZ117" s="69"/>
      <c r="IA117" s="69"/>
      <c r="IB117" s="69"/>
      <c r="IC117" s="69"/>
      <c r="ID117" s="69"/>
      <c r="IE117" s="69"/>
      <c r="IF117" s="69"/>
      <c r="IG117" s="69"/>
      <c r="IH117" s="69"/>
      <c r="II117" s="69"/>
      <c r="IJ117" s="69"/>
      <c r="IK117" s="69"/>
      <c r="IL117" s="69"/>
      <c r="IM117" s="69"/>
      <c r="IN117" s="69"/>
      <c r="IO117" s="69"/>
      <c r="IP117" s="69"/>
      <c r="IQ117" s="69"/>
      <c r="IR117" s="69"/>
      <c r="IS117" s="69"/>
      <c r="IT117" s="69"/>
      <c r="IU117" s="69"/>
      <c r="IV117" s="69"/>
    </row>
    <row r="118" spans="1:256" s="69" customFormat="1" ht="33.75" customHeight="1">
      <c r="A118" s="123" t="s">
        <v>61</v>
      </c>
      <c r="B118" s="155" t="s">
        <v>62</v>
      </c>
      <c r="C118" s="179">
        <f>C119*100000/C120</f>
        <v>911.36652094203919</v>
      </c>
      <c r="D118" s="179">
        <f t="shared" ref="D118:M118" si="21">D119*100000/D120</f>
        <v>1457.4976236451789</v>
      </c>
      <c r="E118" s="179">
        <f t="shared" si="21"/>
        <v>644.83627204030222</v>
      </c>
      <c r="F118" s="179">
        <f t="shared" si="21"/>
        <v>594.98477755589749</v>
      </c>
      <c r="G118" s="197">
        <f t="shared" si="21"/>
        <v>1289.3500760420452</v>
      </c>
      <c r="H118" s="179">
        <f t="shared" si="21"/>
        <v>842.08911726359383</v>
      </c>
      <c r="I118" s="179">
        <f t="shared" si="21"/>
        <v>871.06715045479393</v>
      </c>
      <c r="J118" s="179">
        <f t="shared" si="21"/>
        <v>643.58387885479931</v>
      </c>
      <c r="K118" s="197">
        <f t="shared" si="21"/>
        <v>1309.9389712292939</v>
      </c>
      <c r="L118" s="179">
        <f t="shared" si="21"/>
        <v>625.79588866654535</v>
      </c>
      <c r="M118" s="179">
        <f t="shared" si="21"/>
        <v>408.56959163780408</v>
      </c>
      <c r="N118" s="73"/>
      <c r="O118" s="73"/>
      <c r="P118" s="73"/>
      <c r="Q118" s="73"/>
      <c r="R118" s="73"/>
      <c r="S118" s="73"/>
      <c r="T118" s="73"/>
      <c r="U118" s="73"/>
      <c r="V118" s="73"/>
      <c r="W118" s="73"/>
    </row>
    <row r="119" spans="1:256" s="69" customFormat="1" ht="37.5" customHeight="1">
      <c r="A119" s="123" t="s">
        <v>63</v>
      </c>
      <c r="B119" s="72" t="s">
        <v>64</v>
      </c>
      <c r="C119" s="124">
        <f>SUM(D119:M119)</f>
        <v>7755</v>
      </c>
      <c r="D119" s="124">
        <v>2438</v>
      </c>
      <c r="E119" s="73">
        <v>832</v>
      </c>
      <c r="F119" s="73">
        <v>727</v>
      </c>
      <c r="G119" s="73">
        <v>958</v>
      </c>
      <c r="H119" s="73">
        <v>549</v>
      </c>
      <c r="I119" s="124">
        <v>701</v>
      </c>
      <c r="J119" s="73">
        <v>408</v>
      </c>
      <c r="K119" s="73">
        <v>601</v>
      </c>
      <c r="L119" s="73">
        <v>344</v>
      </c>
      <c r="M119" s="73">
        <v>197</v>
      </c>
      <c r="N119" s="73"/>
      <c r="O119" s="74" t="s">
        <v>253</v>
      </c>
      <c r="P119" s="124"/>
      <c r="Q119" s="73"/>
      <c r="R119" s="73"/>
      <c r="S119" s="73"/>
      <c r="T119" s="124"/>
      <c r="U119" s="73"/>
      <c r="V119" s="73"/>
      <c r="W119" s="73"/>
    </row>
    <row r="120" spans="1:256" s="69" customFormat="1" ht="32.25" hidden="1" customHeight="1">
      <c r="A120" s="73" t="s">
        <v>65</v>
      </c>
      <c r="B120" s="72" t="s">
        <v>66</v>
      </c>
      <c r="C120" s="124">
        <f>SUM(D120:M120)</f>
        <v>850920</v>
      </c>
      <c r="D120" s="124">
        <v>167273</v>
      </c>
      <c r="E120" s="124">
        <v>129025</v>
      </c>
      <c r="F120" s="124">
        <v>122188</v>
      </c>
      <c r="G120" s="124">
        <v>74301</v>
      </c>
      <c r="H120" s="124">
        <v>65195</v>
      </c>
      <c r="I120" s="124">
        <v>80476</v>
      </c>
      <c r="J120" s="73">
        <v>63395</v>
      </c>
      <c r="K120" s="124">
        <v>45880</v>
      </c>
      <c r="L120" s="124">
        <v>54970</v>
      </c>
      <c r="M120" s="124">
        <v>48217</v>
      </c>
      <c r="N120" s="124"/>
      <c r="O120" s="124"/>
      <c r="P120" s="124"/>
      <c r="Q120" s="73"/>
      <c r="R120" s="124"/>
      <c r="S120" s="124"/>
      <c r="T120" s="124"/>
      <c r="U120" s="73"/>
      <c r="V120" s="124"/>
      <c r="W120" s="124"/>
    </row>
    <row r="121" spans="1:256" s="69" customFormat="1" ht="32.25" customHeight="1">
      <c r="A121" s="71" t="s">
        <v>67</v>
      </c>
      <c r="B121" s="72" t="s">
        <v>477</v>
      </c>
      <c r="C121" s="73">
        <v>860.53</v>
      </c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</row>
    <row r="122" spans="1:256" s="77" customFormat="1">
      <c r="A122" s="75"/>
      <c r="B122" s="76" t="s">
        <v>69</v>
      </c>
      <c r="C122" s="75"/>
      <c r="D122" s="272"/>
      <c r="E122" s="273"/>
      <c r="F122" s="273"/>
      <c r="G122" s="273"/>
      <c r="H122" s="274"/>
      <c r="I122" s="272"/>
      <c r="J122" s="273"/>
      <c r="K122" s="273"/>
      <c r="L122" s="274"/>
      <c r="M122" s="273"/>
      <c r="N122" s="273"/>
      <c r="O122" s="274"/>
      <c r="P122" s="272"/>
      <c r="Q122" s="273"/>
      <c r="R122" s="273"/>
      <c r="S122" s="274"/>
      <c r="T122" s="272"/>
      <c r="U122" s="273"/>
      <c r="V122" s="273"/>
      <c r="W122" s="274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  <c r="HO122" s="69"/>
      <c r="HP122" s="69"/>
      <c r="HQ122" s="69"/>
      <c r="HR122" s="69"/>
      <c r="HS122" s="69"/>
      <c r="HT122" s="69"/>
      <c r="HU122" s="69"/>
      <c r="HV122" s="69"/>
      <c r="HW122" s="69"/>
      <c r="HX122" s="69"/>
      <c r="HY122" s="69"/>
      <c r="HZ122" s="69"/>
      <c r="IA122" s="69"/>
      <c r="IB122" s="69"/>
      <c r="IC122" s="69"/>
      <c r="ID122" s="69"/>
      <c r="IE122" s="69"/>
      <c r="IF122" s="69"/>
      <c r="IG122" s="69"/>
      <c r="IH122" s="69"/>
      <c r="II122" s="69"/>
      <c r="IJ122" s="69"/>
      <c r="IK122" s="69"/>
      <c r="IL122" s="69"/>
      <c r="IM122" s="69"/>
      <c r="IN122" s="69"/>
      <c r="IO122" s="69"/>
      <c r="IP122" s="69"/>
      <c r="IQ122" s="69"/>
      <c r="IR122" s="69"/>
      <c r="IS122" s="69"/>
      <c r="IT122" s="69"/>
      <c r="IU122" s="69"/>
      <c r="IV122" s="69"/>
    </row>
    <row r="123" spans="1:256" s="192" customFormat="1">
      <c r="A123" s="190"/>
      <c r="B123" s="191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</row>
    <row r="124" spans="1:256" s="192" customFormat="1">
      <c r="A124" s="193"/>
      <c r="B124" s="194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</row>
    <row r="125" spans="1:256" s="70" customFormat="1" ht="34.5">
      <c r="A125" s="66" t="s">
        <v>70</v>
      </c>
      <c r="B125" s="67" t="s">
        <v>71</v>
      </c>
      <c r="C125" s="68" t="s">
        <v>507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s="69" customFormat="1" ht="36" customHeight="1">
      <c r="A126" s="123" t="s">
        <v>72</v>
      </c>
      <c r="B126" s="72" t="s">
        <v>73</v>
      </c>
      <c r="C126" s="179">
        <f>C127*100000/C128</f>
        <v>599.2337705072157</v>
      </c>
      <c r="D126" s="179">
        <f t="shared" ref="D126:M126" si="22">D127*100000/D128</f>
        <v>969.67233205598029</v>
      </c>
      <c r="E126" s="179">
        <f t="shared" si="22"/>
        <v>495.25285797326097</v>
      </c>
      <c r="F126" s="179">
        <f t="shared" si="22"/>
        <v>351.91671849936165</v>
      </c>
      <c r="G126" s="179">
        <f t="shared" si="22"/>
        <v>838.48131249915878</v>
      </c>
      <c r="H126" s="179">
        <f t="shared" si="22"/>
        <v>638.08574277168498</v>
      </c>
      <c r="I126" s="179">
        <f t="shared" si="22"/>
        <v>494.55738356777175</v>
      </c>
      <c r="J126" s="179">
        <f t="shared" si="22"/>
        <v>454.2945027210348</v>
      </c>
      <c r="K126" s="179">
        <f t="shared" si="22"/>
        <v>808.63121185701834</v>
      </c>
      <c r="L126" s="179">
        <f t="shared" si="22"/>
        <v>367.4731671820993</v>
      </c>
      <c r="M126" s="179">
        <f t="shared" si="22"/>
        <v>228.13530497542359</v>
      </c>
      <c r="N126" s="73"/>
      <c r="O126" s="73"/>
      <c r="P126" s="73"/>
      <c r="Q126" s="73"/>
      <c r="R126" s="73"/>
      <c r="S126" s="73"/>
      <c r="T126" s="73"/>
      <c r="U126" s="73"/>
      <c r="V126" s="73"/>
      <c r="W126" s="73"/>
    </row>
    <row r="127" spans="1:256" s="69" customFormat="1" ht="36" customHeight="1">
      <c r="A127" s="123" t="s">
        <v>74</v>
      </c>
      <c r="B127" s="72" t="s">
        <v>75</v>
      </c>
      <c r="C127" s="124">
        <f>SUM(D127:M127)</f>
        <v>5099</v>
      </c>
      <c r="D127" s="124">
        <v>1622</v>
      </c>
      <c r="E127" s="124">
        <v>639</v>
      </c>
      <c r="F127" s="124">
        <v>430</v>
      </c>
      <c r="G127" s="124">
        <v>623</v>
      </c>
      <c r="H127" s="124">
        <v>416</v>
      </c>
      <c r="I127" s="124">
        <v>398</v>
      </c>
      <c r="J127" s="124">
        <v>288</v>
      </c>
      <c r="K127" s="124">
        <v>371</v>
      </c>
      <c r="L127" s="124">
        <v>202</v>
      </c>
      <c r="M127" s="124">
        <v>110</v>
      </c>
      <c r="N127" s="73"/>
      <c r="O127" s="74" t="s">
        <v>253</v>
      </c>
      <c r="P127" s="73"/>
      <c r="Q127" s="73"/>
      <c r="R127" s="73"/>
      <c r="S127" s="73"/>
      <c r="T127" s="73"/>
      <c r="U127" s="73"/>
      <c r="V127" s="73"/>
      <c r="W127" s="73"/>
    </row>
    <row r="128" spans="1:256" s="69" customFormat="1" hidden="1">
      <c r="A128" s="73" t="s">
        <v>65</v>
      </c>
      <c r="B128" s="72" t="s">
        <v>66</v>
      </c>
      <c r="C128" s="124">
        <f>SUM(D128:M128)</f>
        <v>850920</v>
      </c>
      <c r="D128" s="124">
        <v>167273</v>
      </c>
      <c r="E128" s="124">
        <v>129025</v>
      </c>
      <c r="F128" s="124">
        <v>122188</v>
      </c>
      <c r="G128" s="124">
        <v>74301</v>
      </c>
      <c r="H128" s="124">
        <v>65195</v>
      </c>
      <c r="I128" s="124">
        <v>80476</v>
      </c>
      <c r="J128" s="73">
        <v>63395</v>
      </c>
      <c r="K128" s="124">
        <v>45880</v>
      </c>
      <c r="L128" s="124">
        <v>54970</v>
      </c>
      <c r="M128" s="124">
        <v>48217</v>
      </c>
      <c r="N128" s="124"/>
      <c r="O128" s="124"/>
      <c r="P128" s="124"/>
      <c r="Q128" s="73"/>
      <c r="R128" s="124"/>
      <c r="S128" s="124"/>
      <c r="T128" s="124"/>
      <c r="U128" s="73"/>
      <c r="V128" s="124"/>
      <c r="W128" s="124"/>
    </row>
    <row r="129" spans="1:256" s="69" customFormat="1" ht="38.25" customHeight="1">
      <c r="A129" s="71" t="s">
        <v>76</v>
      </c>
      <c r="B129" s="155" t="s">
        <v>77</v>
      </c>
      <c r="C129" s="73">
        <v>675.73</v>
      </c>
      <c r="D129" s="73"/>
      <c r="E129" s="179"/>
      <c r="F129" s="179"/>
      <c r="G129" s="73"/>
      <c r="H129" s="179"/>
      <c r="I129" s="73"/>
      <c r="J129" s="179"/>
      <c r="K129" s="73"/>
      <c r="L129" s="179"/>
      <c r="M129" s="179"/>
      <c r="N129" s="73"/>
      <c r="O129" s="179"/>
      <c r="P129" s="73"/>
      <c r="Q129" s="179"/>
      <c r="R129" s="73"/>
      <c r="S129" s="179"/>
      <c r="T129" s="73"/>
      <c r="U129" s="179"/>
      <c r="V129" s="73"/>
      <c r="W129" s="179"/>
    </row>
    <row r="130" spans="1:256" s="77" customFormat="1">
      <c r="A130" s="75"/>
      <c r="B130" s="76" t="s">
        <v>78</v>
      </c>
      <c r="C130" s="75"/>
      <c r="D130" s="272"/>
      <c r="E130" s="273"/>
      <c r="F130" s="273"/>
      <c r="G130" s="273"/>
      <c r="H130" s="274"/>
      <c r="I130" s="272"/>
      <c r="J130" s="273"/>
      <c r="K130" s="273"/>
      <c r="L130" s="274"/>
      <c r="M130" s="273"/>
      <c r="N130" s="273"/>
      <c r="O130" s="274"/>
      <c r="P130" s="272"/>
      <c r="Q130" s="273"/>
      <c r="R130" s="273"/>
      <c r="S130" s="274"/>
      <c r="T130" s="272"/>
      <c r="U130" s="273"/>
      <c r="V130" s="273"/>
      <c r="W130" s="274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  <c r="GA130" s="69"/>
      <c r="GB130" s="69"/>
      <c r="GC130" s="69"/>
      <c r="GD130" s="69"/>
      <c r="GE130" s="69"/>
      <c r="GF130" s="69"/>
      <c r="GG130" s="69"/>
      <c r="GH130" s="69"/>
      <c r="GI130" s="69"/>
      <c r="GJ130" s="69"/>
      <c r="GK130" s="69"/>
      <c r="GL130" s="69"/>
      <c r="GM130" s="69"/>
      <c r="GN130" s="69"/>
      <c r="GO130" s="69"/>
      <c r="GP130" s="69"/>
      <c r="GQ130" s="69"/>
      <c r="GR130" s="69"/>
      <c r="GS130" s="69"/>
      <c r="GT130" s="69"/>
      <c r="GU130" s="69"/>
      <c r="GV130" s="69"/>
      <c r="GW130" s="69"/>
      <c r="GX130" s="69"/>
      <c r="GY130" s="69"/>
      <c r="GZ130" s="69"/>
      <c r="HA130" s="69"/>
      <c r="HB130" s="69"/>
      <c r="HC130" s="69"/>
      <c r="HD130" s="69"/>
      <c r="HE130" s="69"/>
      <c r="HF130" s="69"/>
      <c r="HG130" s="69"/>
      <c r="HH130" s="69"/>
      <c r="HI130" s="69"/>
      <c r="HJ130" s="69"/>
      <c r="HK130" s="69"/>
      <c r="HL130" s="69"/>
      <c r="HM130" s="69"/>
      <c r="HN130" s="69"/>
      <c r="HO130" s="69"/>
      <c r="HP130" s="69"/>
      <c r="HQ130" s="69"/>
      <c r="HR130" s="69"/>
      <c r="HS130" s="69"/>
      <c r="HT130" s="69"/>
      <c r="HU130" s="69"/>
      <c r="HV130" s="69"/>
      <c r="HW130" s="69"/>
      <c r="HX130" s="69"/>
      <c r="HY130" s="69"/>
      <c r="HZ130" s="69"/>
      <c r="IA130" s="69"/>
      <c r="IB130" s="69"/>
      <c r="IC130" s="69"/>
      <c r="ID130" s="69"/>
      <c r="IE130" s="69"/>
      <c r="IF130" s="69"/>
      <c r="IG130" s="69"/>
      <c r="IH130" s="69"/>
      <c r="II130" s="69"/>
      <c r="IJ130" s="69"/>
      <c r="IK130" s="69"/>
      <c r="IL130" s="69"/>
      <c r="IM130" s="69"/>
      <c r="IN130" s="69"/>
      <c r="IO130" s="69"/>
      <c r="IP130" s="69"/>
      <c r="IQ130" s="69"/>
      <c r="IR130" s="69"/>
      <c r="IS130" s="69"/>
      <c r="IT130" s="69"/>
      <c r="IU130" s="69"/>
      <c r="IV130" s="69"/>
    </row>
    <row r="131" spans="1:256" s="70" customFormat="1" ht="34.5">
      <c r="A131" s="66" t="s">
        <v>79</v>
      </c>
      <c r="B131" s="67" t="s">
        <v>80</v>
      </c>
      <c r="C131" s="68" t="s">
        <v>508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</row>
    <row r="132" spans="1:256" s="69" customFormat="1" ht="33.75" customHeight="1">
      <c r="A132" s="123" t="s">
        <v>81</v>
      </c>
      <c r="B132" s="155" t="s">
        <v>82</v>
      </c>
      <c r="C132" s="73">
        <f>SUM(D132:M132)</f>
        <v>2131</v>
      </c>
      <c r="D132" s="73">
        <v>606</v>
      </c>
      <c r="E132" s="73">
        <v>396</v>
      </c>
      <c r="F132" s="73">
        <v>203</v>
      </c>
      <c r="G132" s="73">
        <v>297</v>
      </c>
      <c r="H132" s="73">
        <v>201</v>
      </c>
      <c r="I132" s="73">
        <v>145</v>
      </c>
      <c r="J132" s="73">
        <v>97</v>
      </c>
      <c r="K132" s="73">
        <v>100</v>
      </c>
      <c r="L132" s="73">
        <v>30</v>
      </c>
      <c r="M132" s="73">
        <v>56</v>
      </c>
      <c r="N132" s="73"/>
      <c r="O132" s="73"/>
      <c r="P132" s="73"/>
      <c r="Q132" s="73"/>
      <c r="R132" s="73"/>
      <c r="S132" s="73"/>
      <c r="T132" s="73"/>
      <c r="U132" s="73"/>
      <c r="V132" s="73"/>
      <c r="W132" s="73"/>
    </row>
    <row r="133" spans="1:256" s="69" customFormat="1" ht="36" customHeight="1">
      <c r="A133" s="123" t="s">
        <v>83</v>
      </c>
      <c r="B133" s="72" t="s">
        <v>84</v>
      </c>
      <c r="C133" s="179">
        <f>C132*100000/C134</f>
        <v>250.43482348516901</v>
      </c>
      <c r="D133" s="179">
        <f t="shared" ref="D133:M133" si="23">D132*100000/D134</f>
        <v>362.28201801844887</v>
      </c>
      <c r="E133" s="179">
        <f t="shared" si="23"/>
        <v>306.91726409610538</v>
      </c>
      <c r="F133" s="179">
        <f t="shared" si="23"/>
        <v>166.13742757062886</v>
      </c>
      <c r="G133" s="179">
        <f t="shared" si="23"/>
        <v>399.72544111115599</v>
      </c>
      <c r="H133" s="179">
        <f t="shared" si="23"/>
        <v>308.30585167574202</v>
      </c>
      <c r="I133" s="179">
        <f t="shared" si="23"/>
        <v>180.17794124956509</v>
      </c>
      <c r="J133" s="179">
        <f t="shared" si="23"/>
        <v>153.00891237479297</v>
      </c>
      <c r="K133" s="179">
        <f t="shared" si="23"/>
        <v>217.95989537925021</v>
      </c>
      <c r="L133" s="179">
        <f t="shared" si="23"/>
        <v>54.575222848826634</v>
      </c>
      <c r="M133" s="179">
        <f t="shared" si="23"/>
        <v>116.1416098056702</v>
      </c>
      <c r="N133" s="73"/>
      <c r="O133" s="74" t="s">
        <v>253</v>
      </c>
      <c r="P133" s="73"/>
      <c r="Q133" s="73"/>
      <c r="R133" s="73"/>
      <c r="S133" s="73"/>
      <c r="T133" s="73"/>
      <c r="U133" s="73"/>
      <c r="V133" s="73"/>
      <c r="W133" s="73"/>
    </row>
    <row r="134" spans="1:256" s="69" customFormat="1" hidden="1">
      <c r="A134" s="73" t="s">
        <v>65</v>
      </c>
      <c r="B134" s="72" t="s">
        <v>66</v>
      </c>
      <c r="C134" s="124">
        <f>SUM(D134:M134)</f>
        <v>850920</v>
      </c>
      <c r="D134" s="124">
        <v>167273</v>
      </c>
      <c r="E134" s="124">
        <v>129025</v>
      </c>
      <c r="F134" s="124">
        <v>122188</v>
      </c>
      <c r="G134" s="124">
        <v>74301</v>
      </c>
      <c r="H134" s="124">
        <v>65195</v>
      </c>
      <c r="I134" s="124">
        <v>80476</v>
      </c>
      <c r="J134" s="73">
        <v>63395</v>
      </c>
      <c r="K134" s="124">
        <v>45880</v>
      </c>
      <c r="L134" s="124">
        <v>54970</v>
      </c>
      <c r="M134" s="124">
        <v>48217</v>
      </c>
      <c r="N134" s="124"/>
      <c r="O134" s="124"/>
      <c r="P134" s="124"/>
      <c r="Q134" s="73"/>
      <c r="R134" s="124"/>
      <c r="S134" s="124"/>
      <c r="T134" s="124"/>
      <c r="U134" s="73"/>
      <c r="V134" s="124"/>
      <c r="W134" s="124"/>
    </row>
    <row r="135" spans="1:256" s="69" customFormat="1" ht="37.5" customHeight="1">
      <c r="A135" s="71" t="s">
        <v>85</v>
      </c>
      <c r="B135" s="155" t="s">
        <v>86</v>
      </c>
      <c r="C135" s="73">
        <v>276.82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</row>
    <row r="136" spans="1:256" s="77" customFormat="1">
      <c r="A136" s="160"/>
      <c r="B136" s="76" t="s">
        <v>87</v>
      </c>
      <c r="C136" s="75"/>
      <c r="D136" s="272"/>
      <c r="E136" s="273"/>
      <c r="F136" s="273"/>
      <c r="G136" s="273"/>
      <c r="H136" s="274"/>
      <c r="I136" s="272"/>
      <c r="J136" s="273"/>
      <c r="K136" s="273"/>
      <c r="L136" s="274"/>
      <c r="M136" s="273"/>
      <c r="N136" s="273"/>
      <c r="O136" s="274"/>
      <c r="P136" s="272"/>
      <c r="Q136" s="273"/>
      <c r="R136" s="273"/>
      <c r="S136" s="274"/>
      <c r="T136" s="272"/>
      <c r="U136" s="273"/>
      <c r="V136" s="273"/>
      <c r="W136" s="274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</row>
    <row r="137" spans="1:256" s="70" customFormat="1" ht="34.5">
      <c r="A137" s="66" t="s">
        <v>88</v>
      </c>
      <c r="B137" s="67" t="s">
        <v>89</v>
      </c>
      <c r="C137" s="68" t="s">
        <v>509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</row>
    <row r="138" spans="1:256" s="69" customFormat="1" ht="34.5">
      <c r="A138" s="123" t="s">
        <v>90</v>
      </c>
      <c r="B138" s="72" t="s">
        <v>91</v>
      </c>
      <c r="C138" s="179">
        <f>C139*100000/C140</f>
        <v>198.49104498660273</v>
      </c>
      <c r="D138" s="179">
        <f t="shared" ref="D138:M138" si="24">D139*100000/D140</f>
        <v>492.60789248713183</v>
      </c>
      <c r="E138" s="179">
        <f t="shared" si="24"/>
        <v>172.83472195310986</v>
      </c>
      <c r="F138" s="179">
        <f t="shared" si="24"/>
        <v>105.5750155498085</v>
      </c>
      <c r="G138" s="179">
        <f t="shared" si="24"/>
        <v>174.96399779276189</v>
      </c>
      <c r="H138" s="179">
        <f t="shared" si="24"/>
        <v>144.18283610706342</v>
      </c>
      <c r="I138" s="179">
        <f t="shared" si="24"/>
        <v>99.408519310104879</v>
      </c>
      <c r="J138" s="179">
        <f t="shared" si="24"/>
        <v>140.38962063254201</v>
      </c>
      <c r="K138" s="179">
        <f t="shared" si="24"/>
        <v>135.13513513513513</v>
      </c>
      <c r="L138" s="179">
        <f t="shared" si="24"/>
        <v>52.756048753865748</v>
      </c>
      <c r="M138" s="179">
        <f t="shared" si="24"/>
        <v>60.144762220793496</v>
      </c>
      <c r="N138" s="73"/>
      <c r="O138" s="73"/>
      <c r="P138" s="73"/>
      <c r="Q138" s="73"/>
      <c r="R138" s="73"/>
      <c r="S138" s="73"/>
      <c r="T138" s="73"/>
      <c r="U138" s="73"/>
      <c r="V138" s="73"/>
      <c r="W138" s="73"/>
    </row>
    <row r="139" spans="1:256" s="69" customFormat="1" ht="34.5">
      <c r="A139" s="123" t="s">
        <v>92</v>
      </c>
      <c r="B139" s="72" t="s">
        <v>93</v>
      </c>
      <c r="C139" s="73">
        <f>SUM(D139:M139)</f>
        <v>1689</v>
      </c>
      <c r="D139" s="73">
        <v>824</v>
      </c>
      <c r="E139" s="73">
        <v>223</v>
      </c>
      <c r="F139" s="73">
        <v>129</v>
      </c>
      <c r="G139" s="73">
        <v>130</v>
      </c>
      <c r="H139" s="73">
        <v>94</v>
      </c>
      <c r="I139" s="73">
        <v>80</v>
      </c>
      <c r="J139" s="73">
        <v>89</v>
      </c>
      <c r="K139" s="73">
        <v>62</v>
      </c>
      <c r="L139" s="73">
        <v>29</v>
      </c>
      <c r="M139" s="73">
        <v>29</v>
      </c>
      <c r="N139" s="73"/>
      <c r="O139" s="74" t="s">
        <v>253</v>
      </c>
      <c r="P139" s="73"/>
      <c r="Q139" s="73"/>
      <c r="R139" s="73"/>
      <c r="S139" s="73"/>
      <c r="T139" s="73"/>
      <c r="U139" s="73"/>
      <c r="V139" s="73"/>
      <c r="W139" s="73"/>
    </row>
    <row r="140" spans="1:256" s="69" customFormat="1" hidden="1">
      <c r="A140" s="73" t="s">
        <v>65</v>
      </c>
      <c r="B140" s="72" t="s">
        <v>66</v>
      </c>
      <c r="C140" s="124">
        <f>SUM(D140:M140)</f>
        <v>850920</v>
      </c>
      <c r="D140" s="124">
        <v>167273</v>
      </c>
      <c r="E140" s="124">
        <v>129025</v>
      </c>
      <c r="F140" s="124">
        <v>122188</v>
      </c>
      <c r="G140" s="124">
        <v>74301</v>
      </c>
      <c r="H140" s="124">
        <v>65195</v>
      </c>
      <c r="I140" s="124">
        <v>80476</v>
      </c>
      <c r="J140" s="73">
        <v>63395</v>
      </c>
      <c r="K140" s="124">
        <v>45880</v>
      </c>
      <c r="L140" s="124">
        <v>54970</v>
      </c>
      <c r="M140" s="124">
        <v>48217</v>
      </c>
      <c r="N140" s="124"/>
      <c r="O140" s="124"/>
      <c r="P140" s="124"/>
      <c r="Q140" s="73"/>
      <c r="R140" s="124"/>
      <c r="S140" s="124"/>
      <c r="T140" s="124"/>
      <c r="U140" s="73"/>
      <c r="V140" s="124"/>
      <c r="W140" s="124"/>
    </row>
    <row r="141" spans="1:256" s="69" customFormat="1" ht="34.5">
      <c r="A141" s="71" t="s">
        <v>94</v>
      </c>
      <c r="B141" s="155" t="s">
        <v>95</v>
      </c>
      <c r="C141" s="73">
        <v>216.57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1:256" s="77" customFormat="1">
      <c r="A142" s="75"/>
      <c r="B142" s="76" t="s">
        <v>96</v>
      </c>
      <c r="C142" s="75"/>
      <c r="D142" s="272"/>
      <c r="E142" s="273"/>
      <c r="F142" s="273"/>
      <c r="G142" s="273"/>
      <c r="H142" s="274"/>
      <c r="I142" s="272"/>
      <c r="J142" s="273"/>
      <c r="K142" s="273"/>
      <c r="L142" s="274"/>
      <c r="M142" s="273"/>
      <c r="N142" s="273"/>
      <c r="O142" s="274"/>
      <c r="P142" s="272"/>
      <c r="Q142" s="273"/>
      <c r="R142" s="273"/>
      <c r="S142" s="274"/>
      <c r="T142" s="272"/>
      <c r="U142" s="273"/>
      <c r="V142" s="273"/>
      <c r="W142" s="274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</row>
    <row r="143" spans="1:256" s="70" customFormat="1" ht="51.75">
      <c r="A143" s="66" t="s">
        <v>97</v>
      </c>
      <c r="B143" s="67" t="s">
        <v>98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69"/>
      <c r="GE143" s="69"/>
      <c r="GF143" s="69"/>
      <c r="GG143" s="69"/>
      <c r="GH143" s="69"/>
      <c r="GI143" s="69"/>
      <c r="GJ143" s="69"/>
      <c r="GK143" s="69"/>
      <c r="GL143" s="69"/>
      <c r="GM143" s="69"/>
      <c r="GN143" s="69"/>
      <c r="GO143" s="69"/>
      <c r="GP143" s="69"/>
      <c r="GQ143" s="69"/>
      <c r="GR143" s="69"/>
      <c r="GS143" s="69"/>
      <c r="GT143" s="69"/>
      <c r="GU143" s="69"/>
      <c r="GV143" s="69"/>
      <c r="GW143" s="69"/>
      <c r="GX143" s="69"/>
      <c r="GY143" s="69"/>
      <c r="GZ143" s="69"/>
      <c r="HA143" s="69"/>
      <c r="HB143" s="69"/>
      <c r="HC143" s="69"/>
      <c r="HD143" s="69"/>
      <c r="HE143" s="69"/>
      <c r="HF143" s="69"/>
      <c r="HG143" s="69"/>
      <c r="HH143" s="69"/>
      <c r="HI143" s="69"/>
      <c r="HJ143" s="69"/>
      <c r="HK143" s="69"/>
      <c r="HL143" s="69"/>
      <c r="HM143" s="69"/>
      <c r="HN143" s="69"/>
      <c r="HO143" s="69"/>
      <c r="HP143" s="69"/>
      <c r="HQ143" s="69"/>
      <c r="HR143" s="69"/>
      <c r="HS143" s="69"/>
      <c r="HT143" s="69"/>
      <c r="HU143" s="69"/>
      <c r="HV143" s="69"/>
      <c r="HW143" s="69"/>
      <c r="HX143" s="69"/>
      <c r="HY143" s="69"/>
      <c r="HZ143" s="69"/>
      <c r="IA143" s="69"/>
      <c r="IB143" s="69"/>
      <c r="IC143" s="69"/>
      <c r="ID143" s="69"/>
      <c r="IE143" s="69"/>
      <c r="IF143" s="69"/>
      <c r="IG143" s="69"/>
      <c r="IH143" s="69"/>
      <c r="II143" s="69"/>
      <c r="IJ143" s="69"/>
      <c r="IK143" s="69"/>
      <c r="IL143" s="69"/>
      <c r="IM143" s="69"/>
      <c r="IN143" s="69"/>
      <c r="IO143" s="69"/>
      <c r="IP143" s="69"/>
      <c r="IQ143" s="69"/>
      <c r="IR143" s="69"/>
      <c r="IS143" s="69"/>
      <c r="IT143" s="69"/>
      <c r="IU143" s="69"/>
      <c r="IV143" s="69"/>
    </row>
    <row r="144" spans="1:256" s="69" customFormat="1" ht="39.75" customHeight="1">
      <c r="A144" s="71" t="s">
        <v>99</v>
      </c>
      <c r="B144" s="155" t="s">
        <v>100</v>
      </c>
      <c r="C144" s="184">
        <f>C145*100/C147</f>
        <v>5.8478677212321457E-3</v>
      </c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</row>
    <row r="145" spans="1:256" s="69" customFormat="1" ht="57" customHeight="1">
      <c r="A145" s="71" t="s">
        <v>101</v>
      </c>
      <c r="B145" s="155" t="s">
        <v>102</v>
      </c>
      <c r="C145" s="73">
        <v>12</v>
      </c>
      <c r="D145" s="73"/>
      <c r="E145" s="150" t="s">
        <v>544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</row>
    <row r="146" spans="1:256" s="69" customFormat="1" ht="44.25" customHeight="1">
      <c r="A146" s="71" t="s">
        <v>103</v>
      </c>
      <c r="B146" s="155" t="s">
        <v>104</v>
      </c>
      <c r="C146" s="73">
        <v>0.22</v>
      </c>
      <c r="D146" s="73"/>
      <c r="E146" s="73"/>
      <c r="F146" s="73"/>
      <c r="G146" s="73"/>
      <c r="H146" s="179"/>
      <c r="I146" s="73"/>
      <c r="J146" s="73"/>
      <c r="K146" s="73"/>
      <c r="L146" s="179"/>
      <c r="M146" s="73"/>
      <c r="N146" s="73"/>
      <c r="P146" s="73"/>
      <c r="Q146" s="73"/>
      <c r="R146" s="73"/>
      <c r="S146" s="179"/>
      <c r="T146" s="73"/>
      <c r="U146" s="73"/>
      <c r="V146" s="73"/>
      <c r="W146" s="179"/>
    </row>
    <row r="147" spans="1:256" s="69" customFormat="1" ht="53.25" customHeight="1">
      <c r="A147" s="71" t="s">
        <v>105</v>
      </c>
      <c r="B147" s="155" t="s">
        <v>106</v>
      </c>
      <c r="C147" s="124">
        <v>205203</v>
      </c>
      <c r="D147" s="73"/>
      <c r="E147" s="73"/>
      <c r="F147" s="73"/>
      <c r="G147" s="124"/>
      <c r="H147" s="124"/>
      <c r="I147" s="73"/>
      <c r="J147" s="73"/>
      <c r="K147" s="124"/>
      <c r="L147" s="124"/>
      <c r="M147" s="73"/>
      <c r="N147" s="124"/>
      <c r="O147" s="124"/>
      <c r="P147" s="73"/>
      <c r="Q147" s="73"/>
      <c r="R147" s="124"/>
      <c r="S147" s="124"/>
      <c r="T147" s="73"/>
      <c r="U147" s="73"/>
      <c r="V147" s="124"/>
      <c r="W147" s="124"/>
    </row>
    <row r="148" spans="1:256" s="77" customFormat="1">
      <c r="A148" s="75"/>
      <c r="B148" s="76" t="s">
        <v>107</v>
      </c>
      <c r="C148" s="75"/>
      <c r="D148" s="272"/>
      <c r="E148" s="273"/>
      <c r="F148" s="273"/>
      <c r="G148" s="273"/>
      <c r="H148" s="274"/>
      <c r="I148" s="272"/>
      <c r="J148" s="273"/>
      <c r="K148" s="273"/>
      <c r="L148" s="274"/>
      <c r="M148" s="273"/>
      <c r="N148" s="273"/>
      <c r="O148" s="274"/>
      <c r="P148" s="272"/>
      <c r="Q148" s="273"/>
      <c r="R148" s="273"/>
      <c r="S148" s="274"/>
      <c r="T148" s="272"/>
      <c r="U148" s="273"/>
      <c r="V148" s="273"/>
      <c r="W148" s="274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s="70" customFormat="1" ht="38.25" customHeight="1">
      <c r="A149" s="66" t="s">
        <v>108</v>
      </c>
      <c r="B149" s="144" t="s">
        <v>109</v>
      </c>
      <c r="C149" s="157">
        <f>C150*100/C151</f>
        <v>83.088235294117652</v>
      </c>
      <c r="D149" s="157">
        <f t="shared" ref="D149:M149" si="25">D150*100/D151</f>
        <v>83.333333333333329</v>
      </c>
      <c r="E149" s="157">
        <f t="shared" si="25"/>
        <v>83.333333333333329</v>
      </c>
      <c r="F149" s="157">
        <f t="shared" si="25"/>
        <v>78.94736842105263</v>
      </c>
      <c r="G149" s="157">
        <f t="shared" si="25"/>
        <v>85.714285714285708</v>
      </c>
      <c r="H149" s="157">
        <f t="shared" si="25"/>
        <v>71.428571428571431</v>
      </c>
      <c r="I149" s="157">
        <f t="shared" si="25"/>
        <v>76.92307692307692</v>
      </c>
      <c r="J149" s="157">
        <f t="shared" si="25"/>
        <v>77.777777777777771</v>
      </c>
      <c r="K149" s="157">
        <f t="shared" si="25"/>
        <v>90.909090909090907</v>
      </c>
      <c r="L149" s="157">
        <f t="shared" si="25"/>
        <v>90.909090909090907</v>
      </c>
      <c r="M149" s="157">
        <f t="shared" si="25"/>
        <v>100</v>
      </c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69" customFormat="1" ht="21.75" customHeight="1">
      <c r="A150" s="73" t="s">
        <v>110</v>
      </c>
      <c r="B150" s="72" t="s">
        <v>111</v>
      </c>
      <c r="C150" s="73">
        <f>SUM(D150:M150)</f>
        <v>113</v>
      </c>
      <c r="D150" s="73">
        <v>20</v>
      </c>
      <c r="E150" s="73">
        <v>15</v>
      </c>
      <c r="F150" s="73">
        <v>15</v>
      </c>
      <c r="G150" s="73">
        <v>18</v>
      </c>
      <c r="H150" s="73">
        <v>5</v>
      </c>
      <c r="I150" s="73">
        <v>10</v>
      </c>
      <c r="J150" s="73">
        <v>7</v>
      </c>
      <c r="K150" s="73">
        <v>10</v>
      </c>
      <c r="L150" s="73">
        <v>10</v>
      </c>
      <c r="M150" s="73">
        <v>3</v>
      </c>
      <c r="N150" s="73"/>
      <c r="O150" s="150" t="s">
        <v>253</v>
      </c>
      <c r="P150" s="73"/>
      <c r="Q150" s="73"/>
      <c r="R150" s="73"/>
      <c r="S150" s="73"/>
      <c r="T150" s="73"/>
      <c r="U150" s="73"/>
      <c r="V150" s="73"/>
      <c r="W150" s="73"/>
    </row>
    <row r="151" spans="1:256" s="69" customFormat="1" ht="21.75" customHeight="1">
      <c r="A151" s="73" t="s">
        <v>112</v>
      </c>
      <c r="B151" s="72" t="s">
        <v>113</v>
      </c>
      <c r="C151" s="73">
        <f>SUM(D151:M151)</f>
        <v>136</v>
      </c>
      <c r="D151" s="73">
        <v>24</v>
      </c>
      <c r="E151" s="73">
        <v>18</v>
      </c>
      <c r="F151" s="73">
        <v>19</v>
      </c>
      <c r="G151" s="73">
        <v>21</v>
      </c>
      <c r="H151" s="73">
        <v>7</v>
      </c>
      <c r="I151" s="73">
        <v>13</v>
      </c>
      <c r="J151" s="73">
        <v>9</v>
      </c>
      <c r="K151" s="73">
        <v>11</v>
      </c>
      <c r="L151" s="73">
        <v>11</v>
      </c>
      <c r="M151" s="73">
        <v>3</v>
      </c>
      <c r="N151" s="73"/>
      <c r="O151" s="150"/>
      <c r="P151" s="73"/>
      <c r="Q151" s="73"/>
      <c r="R151" s="73"/>
      <c r="S151" s="73"/>
      <c r="T151" s="73"/>
      <c r="U151" s="73"/>
      <c r="V151" s="73"/>
      <c r="W151" s="73"/>
    </row>
    <row r="152" spans="1:256" s="77" customFormat="1">
      <c r="A152" s="75"/>
      <c r="B152" s="76" t="s">
        <v>114</v>
      </c>
      <c r="C152" s="75"/>
      <c r="D152" s="272"/>
      <c r="E152" s="273"/>
      <c r="F152" s="273"/>
      <c r="G152" s="273"/>
      <c r="H152" s="274"/>
      <c r="I152" s="272"/>
      <c r="J152" s="273"/>
      <c r="K152" s="273"/>
      <c r="L152" s="274"/>
      <c r="M152" s="273"/>
      <c r="N152" s="273"/>
      <c r="O152" s="274"/>
      <c r="P152" s="272"/>
      <c r="Q152" s="273"/>
      <c r="R152" s="273"/>
      <c r="S152" s="274"/>
      <c r="T152" s="272"/>
      <c r="U152" s="273"/>
      <c r="V152" s="273"/>
      <c r="W152" s="274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70" customFormat="1" ht="21.75" customHeight="1">
      <c r="A153" s="66" t="s">
        <v>115</v>
      </c>
      <c r="B153" s="144" t="s">
        <v>116</v>
      </c>
      <c r="C153" s="157">
        <f>C154*100/C155</f>
        <v>86.098654708520186</v>
      </c>
      <c r="D153" s="157">
        <f t="shared" ref="D153:M153" si="26">D154*100/D155</f>
        <v>92.452830188679243</v>
      </c>
      <c r="E153" s="157">
        <f t="shared" si="26"/>
        <v>90.243902439024396</v>
      </c>
      <c r="F153" s="157">
        <f t="shared" si="26"/>
        <v>77.272727272727266</v>
      </c>
      <c r="G153" s="157">
        <f t="shared" si="26"/>
        <v>89.473684210526315</v>
      </c>
      <c r="H153" s="157">
        <f t="shared" si="26"/>
        <v>90.909090909090907</v>
      </c>
      <c r="I153" s="157">
        <f t="shared" si="26"/>
        <v>92.857142857142861</v>
      </c>
      <c r="J153" s="157">
        <f t="shared" si="26"/>
        <v>80</v>
      </c>
      <c r="K153" s="157">
        <f t="shared" si="26"/>
        <v>76.470588235294116</v>
      </c>
      <c r="L153" s="157">
        <f t="shared" si="26"/>
        <v>73.333333333333329</v>
      </c>
      <c r="M153" s="157">
        <f t="shared" si="26"/>
        <v>70</v>
      </c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69" customFormat="1" ht="34.5">
      <c r="A154" s="71" t="s">
        <v>117</v>
      </c>
      <c r="B154" s="72" t="s">
        <v>118</v>
      </c>
      <c r="C154" s="73">
        <f>SUM(D154:M154)</f>
        <v>192</v>
      </c>
      <c r="D154" s="73">
        <v>49</v>
      </c>
      <c r="E154" s="73">
        <v>37</v>
      </c>
      <c r="F154" s="73">
        <v>17</v>
      </c>
      <c r="G154" s="73">
        <v>17</v>
      </c>
      <c r="H154" s="73">
        <v>20</v>
      </c>
      <c r="I154" s="73">
        <v>13</v>
      </c>
      <c r="J154" s="73">
        <v>8</v>
      </c>
      <c r="K154" s="73">
        <v>13</v>
      </c>
      <c r="L154" s="73">
        <v>11</v>
      </c>
      <c r="M154" s="73">
        <v>7</v>
      </c>
      <c r="N154" s="151" t="s">
        <v>257</v>
      </c>
      <c r="O154" s="73"/>
      <c r="P154" s="73"/>
      <c r="Q154" s="73"/>
      <c r="R154" s="73"/>
      <c r="S154" s="73"/>
      <c r="T154" s="73"/>
      <c r="U154" s="73"/>
      <c r="V154" s="73"/>
      <c r="W154" s="73"/>
    </row>
    <row r="155" spans="1:256" s="69" customFormat="1" ht="34.5">
      <c r="A155" s="71" t="s">
        <v>119</v>
      </c>
      <c r="B155" s="72" t="s">
        <v>120</v>
      </c>
      <c r="C155" s="73">
        <f>SUM(D155:M155)</f>
        <v>223</v>
      </c>
      <c r="D155" s="73">
        <v>53</v>
      </c>
      <c r="E155" s="73">
        <v>41</v>
      </c>
      <c r="F155" s="73">
        <v>22</v>
      </c>
      <c r="G155" s="73">
        <v>19</v>
      </c>
      <c r="H155" s="73">
        <v>22</v>
      </c>
      <c r="I155" s="73">
        <v>14</v>
      </c>
      <c r="J155" s="73">
        <v>10</v>
      </c>
      <c r="K155" s="73">
        <v>17</v>
      </c>
      <c r="L155" s="73">
        <v>15</v>
      </c>
      <c r="M155" s="73">
        <v>10</v>
      </c>
      <c r="N155" s="150"/>
      <c r="O155" s="73"/>
      <c r="P155" s="73"/>
      <c r="Q155" s="73"/>
      <c r="R155" s="73"/>
      <c r="S155" s="73"/>
      <c r="T155" s="73"/>
      <c r="U155" s="73"/>
      <c r="V155" s="73"/>
      <c r="W155" s="73"/>
    </row>
    <row r="156" spans="1:256" s="77" customFormat="1">
      <c r="A156" s="75"/>
      <c r="B156" s="76" t="s">
        <v>121</v>
      </c>
      <c r="C156" s="75"/>
      <c r="D156" s="272"/>
      <c r="E156" s="273"/>
      <c r="F156" s="273"/>
      <c r="G156" s="273"/>
      <c r="H156" s="274"/>
      <c r="I156" s="272"/>
      <c r="J156" s="273"/>
      <c r="K156" s="273"/>
      <c r="L156" s="274"/>
      <c r="M156" s="273"/>
      <c r="N156" s="273"/>
      <c r="O156" s="274"/>
      <c r="P156" s="272"/>
      <c r="Q156" s="273"/>
      <c r="R156" s="273"/>
      <c r="S156" s="274"/>
      <c r="T156" s="272"/>
      <c r="U156" s="273"/>
      <c r="V156" s="273"/>
      <c r="W156" s="274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70" customFormat="1" ht="51.75">
      <c r="A157" s="66" t="s">
        <v>122</v>
      </c>
      <c r="B157" s="144" t="s">
        <v>123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69" customFormat="1">
      <c r="A158" s="73" t="s">
        <v>124</v>
      </c>
      <c r="B158" s="72" t="s">
        <v>125</v>
      </c>
      <c r="C158" s="73">
        <v>29.38</v>
      </c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147">
        <v>20.329999999999998</v>
      </c>
      <c r="O158" s="147">
        <v>85.25</v>
      </c>
      <c r="P158" s="147">
        <v>11.46</v>
      </c>
      <c r="Q158" s="147">
        <v>5.38</v>
      </c>
      <c r="R158" s="147">
        <v>10.74</v>
      </c>
      <c r="S158" s="147">
        <v>48.46</v>
      </c>
      <c r="T158" s="147">
        <v>15.77</v>
      </c>
      <c r="U158" s="147">
        <v>0</v>
      </c>
      <c r="V158" s="147">
        <v>43.66</v>
      </c>
      <c r="W158" s="185">
        <v>16.59</v>
      </c>
    </row>
    <row r="159" spans="1:256" s="69" customFormat="1">
      <c r="A159" s="73" t="s">
        <v>126</v>
      </c>
      <c r="B159" s="72" t="s">
        <v>127</v>
      </c>
      <c r="C159" s="73">
        <f>SUM(N159:W159)</f>
        <v>250</v>
      </c>
      <c r="D159" s="74" t="s">
        <v>262</v>
      </c>
      <c r="E159" s="73"/>
      <c r="F159" s="73"/>
      <c r="G159" s="73"/>
      <c r="H159" s="73"/>
      <c r="I159" s="73"/>
      <c r="J159" s="73"/>
      <c r="K159" s="73"/>
      <c r="L159" s="73"/>
      <c r="M159" s="73"/>
      <c r="N159" s="73">
        <v>34</v>
      </c>
      <c r="O159" s="73">
        <v>110</v>
      </c>
      <c r="P159" s="73">
        <v>14</v>
      </c>
      <c r="Q159" s="73">
        <v>4</v>
      </c>
      <c r="R159" s="73">
        <v>7</v>
      </c>
      <c r="S159" s="73">
        <v>39</v>
      </c>
      <c r="T159" s="73">
        <v>10</v>
      </c>
      <c r="U159" s="73">
        <v>0</v>
      </c>
      <c r="V159" s="73">
        <v>24</v>
      </c>
      <c r="W159" s="73">
        <v>8</v>
      </c>
    </row>
    <row r="160" spans="1:256" s="69" customFormat="1" ht="20.25" hidden="1" customHeight="1">
      <c r="A160" s="73" t="s">
        <v>65</v>
      </c>
      <c r="B160" s="72" t="s">
        <v>66</v>
      </c>
      <c r="C160" s="124">
        <f>SUM(N160:W160)</f>
        <v>850920</v>
      </c>
      <c r="D160" s="124"/>
      <c r="E160" s="74" t="s">
        <v>258</v>
      </c>
      <c r="F160" s="73"/>
      <c r="G160" s="124"/>
      <c r="H160" s="124"/>
      <c r="I160" s="124"/>
      <c r="J160" s="73"/>
      <c r="K160" s="124"/>
      <c r="L160" s="124"/>
      <c r="M160" s="73"/>
      <c r="N160" s="124">
        <v>167273</v>
      </c>
      <c r="O160" s="124">
        <v>129025</v>
      </c>
      <c r="P160" s="124">
        <v>122188</v>
      </c>
      <c r="Q160" s="124">
        <v>74301</v>
      </c>
      <c r="R160" s="124">
        <v>65195</v>
      </c>
      <c r="S160" s="124">
        <v>80476</v>
      </c>
      <c r="T160" s="73">
        <v>63395</v>
      </c>
      <c r="U160" s="124">
        <v>45880</v>
      </c>
      <c r="V160" s="124">
        <v>54970</v>
      </c>
      <c r="W160" s="124">
        <v>48217</v>
      </c>
    </row>
    <row r="161" spans="1:256" s="69" customFormat="1">
      <c r="A161" s="71" t="s">
        <v>128</v>
      </c>
      <c r="B161" s="155" t="s">
        <v>129</v>
      </c>
      <c r="C161" s="73">
        <v>209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>
        <v>21</v>
      </c>
      <c r="O161" s="73">
        <v>64</v>
      </c>
      <c r="P161" s="73">
        <v>20</v>
      </c>
      <c r="Q161" s="73">
        <v>18</v>
      </c>
      <c r="R161" s="73">
        <v>10</v>
      </c>
      <c r="S161" s="73">
        <v>39</v>
      </c>
      <c r="T161" s="73">
        <v>6</v>
      </c>
      <c r="U161" s="73">
        <v>27</v>
      </c>
      <c r="V161" s="73">
        <v>21</v>
      </c>
      <c r="W161" s="73">
        <v>9</v>
      </c>
    </row>
    <row r="162" spans="1:256" s="77" customFormat="1">
      <c r="A162" s="75"/>
      <c r="B162" s="76" t="s">
        <v>130</v>
      </c>
      <c r="C162" s="75"/>
      <c r="D162" s="272"/>
      <c r="E162" s="273"/>
      <c r="F162" s="273"/>
      <c r="G162" s="273"/>
      <c r="H162" s="274"/>
      <c r="I162" s="272"/>
      <c r="J162" s="273"/>
      <c r="K162" s="273"/>
      <c r="L162" s="274"/>
      <c r="M162" s="273"/>
      <c r="N162" s="273"/>
      <c r="O162" s="274"/>
      <c r="P162" s="272"/>
      <c r="Q162" s="273"/>
      <c r="R162" s="273"/>
      <c r="S162" s="274"/>
      <c r="T162" s="272"/>
      <c r="U162" s="273"/>
      <c r="V162" s="273"/>
      <c r="W162" s="274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70" customFormat="1" ht="35.25" customHeight="1">
      <c r="A163" s="66" t="s">
        <v>131</v>
      </c>
      <c r="B163" s="144" t="s">
        <v>529</v>
      </c>
      <c r="C163" s="68" t="s">
        <v>454</v>
      </c>
      <c r="D163" s="68" t="s">
        <v>454</v>
      </c>
      <c r="E163" s="68" t="s">
        <v>454</v>
      </c>
      <c r="F163" s="68" t="s">
        <v>454</v>
      </c>
      <c r="G163" s="68" t="s">
        <v>454</v>
      </c>
      <c r="H163" s="68" t="s">
        <v>454</v>
      </c>
      <c r="I163" s="68" t="s">
        <v>454</v>
      </c>
      <c r="J163" s="68" t="s">
        <v>454</v>
      </c>
      <c r="K163" s="68" t="s">
        <v>454</v>
      </c>
      <c r="L163" s="68" t="s">
        <v>454</v>
      </c>
      <c r="M163" s="68" t="s">
        <v>454</v>
      </c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69" customFormat="1" ht="18.75" customHeight="1">
      <c r="A164" s="73" t="s">
        <v>132</v>
      </c>
      <c r="B164" s="72" t="s">
        <v>133</v>
      </c>
      <c r="C164" s="124">
        <f>SUM(D164:M164)</f>
        <v>0</v>
      </c>
      <c r="D164" s="124">
        <v>0</v>
      </c>
      <c r="E164" s="124">
        <v>0</v>
      </c>
      <c r="F164" s="124">
        <v>0</v>
      </c>
      <c r="G164" s="124">
        <v>0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24">
        <v>0</v>
      </c>
      <c r="N164" s="73"/>
      <c r="O164" s="73"/>
      <c r="P164" s="73"/>
      <c r="Q164" s="73"/>
      <c r="R164" s="73"/>
      <c r="S164" s="73"/>
      <c r="T164" s="73"/>
      <c r="U164" s="73"/>
      <c r="V164" s="73"/>
      <c r="W164" s="73"/>
    </row>
    <row r="165" spans="1:256" s="69" customFormat="1" ht="18.75" customHeight="1">
      <c r="A165" s="73" t="s">
        <v>134</v>
      </c>
      <c r="B165" s="72" t="s">
        <v>135</v>
      </c>
      <c r="C165" s="124">
        <f>SUM(D165:M165)</f>
        <v>4570</v>
      </c>
      <c r="D165" s="124">
        <v>1613</v>
      </c>
      <c r="E165" s="124">
        <v>927</v>
      </c>
      <c r="F165" s="124">
        <v>511</v>
      </c>
      <c r="G165" s="124">
        <v>222</v>
      </c>
      <c r="H165" s="124">
        <v>525</v>
      </c>
      <c r="I165" s="124">
        <v>140</v>
      </c>
      <c r="J165" s="124">
        <v>190</v>
      </c>
      <c r="K165" s="124">
        <v>147</v>
      </c>
      <c r="L165" s="124">
        <v>211</v>
      </c>
      <c r="M165" s="124">
        <v>84</v>
      </c>
      <c r="N165" s="124"/>
      <c r="O165" s="124"/>
      <c r="P165" s="73"/>
      <c r="Q165" s="73"/>
      <c r="R165" s="124"/>
      <c r="S165" s="124"/>
      <c r="T165" s="73"/>
      <c r="U165" s="73"/>
      <c r="V165" s="124"/>
      <c r="W165" s="124"/>
    </row>
    <row r="166" spans="1:256" s="69" customFormat="1" ht="18.75" customHeight="1">
      <c r="A166" s="73" t="s">
        <v>136</v>
      </c>
      <c r="B166" s="72" t="s">
        <v>137</v>
      </c>
      <c r="C166" s="124">
        <f>SUM(D166:M166)</f>
        <v>0</v>
      </c>
      <c r="D166" s="124">
        <v>0</v>
      </c>
      <c r="E166" s="124">
        <v>0</v>
      </c>
      <c r="F166" s="124">
        <v>0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24">
        <v>0</v>
      </c>
      <c r="N166" s="73"/>
      <c r="O166" s="151" t="s">
        <v>253</v>
      </c>
      <c r="P166" s="73"/>
      <c r="Q166" s="73"/>
      <c r="R166" s="73"/>
      <c r="S166" s="73"/>
      <c r="T166" s="73"/>
      <c r="U166" s="73"/>
      <c r="V166" s="73"/>
      <c r="W166" s="73"/>
    </row>
    <row r="167" spans="1:256" s="69" customFormat="1" ht="18.75" customHeight="1">
      <c r="A167" s="73" t="s">
        <v>138</v>
      </c>
      <c r="B167" s="72" t="s">
        <v>139</v>
      </c>
      <c r="C167" s="179">
        <v>0.43</v>
      </c>
      <c r="D167" s="179">
        <v>0.61</v>
      </c>
      <c r="E167" s="179">
        <v>0</v>
      </c>
      <c r="F167" s="179">
        <v>0</v>
      </c>
      <c r="G167" s="179">
        <v>0</v>
      </c>
      <c r="H167" s="179">
        <v>0</v>
      </c>
      <c r="I167" s="179">
        <v>0</v>
      </c>
      <c r="J167" s="206">
        <v>5.26</v>
      </c>
      <c r="K167" s="179">
        <v>0</v>
      </c>
      <c r="L167" s="179">
        <v>0</v>
      </c>
      <c r="M167" s="179">
        <v>0</v>
      </c>
      <c r="N167" s="73"/>
      <c r="O167" s="73"/>
      <c r="P167" s="73"/>
      <c r="Q167" s="73"/>
      <c r="R167" s="73"/>
      <c r="S167" s="73"/>
      <c r="T167" s="73"/>
      <c r="U167" s="73"/>
      <c r="V167" s="73"/>
      <c r="W167" s="73"/>
    </row>
    <row r="168" spans="1:256" s="69" customFormat="1" ht="18.75" customHeight="1">
      <c r="A168" s="73" t="s">
        <v>140</v>
      </c>
      <c r="B168" s="72" t="s">
        <v>141</v>
      </c>
      <c r="C168" s="124">
        <f>SUM(D168:M168)</f>
        <v>2</v>
      </c>
      <c r="D168" s="124">
        <v>1</v>
      </c>
      <c r="E168" s="124">
        <v>0</v>
      </c>
      <c r="F168" s="124">
        <v>0</v>
      </c>
      <c r="G168" s="124">
        <v>0</v>
      </c>
      <c r="H168" s="124">
        <v>0</v>
      </c>
      <c r="I168" s="124">
        <v>0</v>
      </c>
      <c r="J168" s="79">
        <v>1</v>
      </c>
      <c r="K168" s="124">
        <v>0</v>
      </c>
      <c r="L168" s="124">
        <v>0</v>
      </c>
      <c r="M168" s="124">
        <v>0</v>
      </c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56" s="77" customFormat="1">
      <c r="A169" s="75"/>
      <c r="B169" s="76" t="s">
        <v>142</v>
      </c>
      <c r="C169" s="75"/>
      <c r="D169" s="272"/>
      <c r="E169" s="273"/>
      <c r="F169" s="273"/>
      <c r="G169" s="273"/>
      <c r="H169" s="274"/>
      <c r="I169" s="272"/>
      <c r="J169" s="273"/>
      <c r="K169" s="273"/>
      <c r="L169" s="274"/>
      <c r="M169" s="273"/>
      <c r="N169" s="273"/>
      <c r="O169" s="274"/>
      <c r="P169" s="272"/>
      <c r="Q169" s="273"/>
      <c r="R169" s="273"/>
      <c r="S169" s="274"/>
      <c r="T169" s="272"/>
      <c r="U169" s="273"/>
      <c r="V169" s="273"/>
      <c r="W169" s="274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70" customFormat="1" ht="21.75" customHeight="1">
      <c r="A170" s="66" t="s">
        <v>143</v>
      </c>
      <c r="B170" s="144" t="s">
        <v>546</v>
      </c>
      <c r="C170" s="122" t="s">
        <v>547</v>
      </c>
      <c r="D170" s="122" t="s">
        <v>547</v>
      </c>
      <c r="E170" s="122" t="s">
        <v>454</v>
      </c>
      <c r="F170" s="122" t="s">
        <v>454</v>
      </c>
      <c r="G170" s="122" t="s">
        <v>547</v>
      </c>
      <c r="H170" s="122" t="s">
        <v>454</v>
      </c>
      <c r="I170" s="122" t="s">
        <v>548</v>
      </c>
      <c r="J170" s="122" t="s">
        <v>547</v>
      </c>
      <c r="K170" s="122" t="s">
        <v>548</v>
      </c>
      <c r="L170" s="122" t="s">
        <v>547</v>
      </c>
      <c r="M170" s="122" t="s">
        <v>548</v>
      </c>
      <c r="N170" s="68"/>
      <c r="O170" s="68"/>
      <c r="P170" s="122"/>
      <c r="Q170" s="68"/>
      <c r="R170" s="68"/>
      <c r="S170" s="68"/>
      <c r="T170" s="122"/>
      <c r="U170" s="68"/>
      <c r="V170" s="68"/>
      <c r="W170" s="68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69" customFormat="1" ht="35.25" customHeight="1">
      <c r="A171" s="71" t="s">
        <v>145</v>
      </c>
      <c r="B171" s="155" t="s">
        <v>146</v>
      </c>
      <c r="C171" s="124">
        <f>SUM(D171:M171)</f>
        <v>37</v>
      </c>
      <c r="D171" s="124">
        <v>21</v>
      </c>
      <c r="E171" s="124">
        <v>3</v>
      </c>
      <c r="F171" s="124">
        <v>2</v>
      </c>
      <c r="G171" s="124">
        <v>2</v>
      </c>
      <c r="H171" s="124">
        <v>4</v>
      </c>
      <c r="I171" s="124">
        <v>0</v>
      </c>
      <c r="J171" s="124">
        <v>2</v>
      </c>
      <c r="K171" s="124">
        <v>0</v>
      </c>
      <c r="L171" s="124">
        <v>3</v>
      </c>
      <c r="M171" s="124">
        <v>0</v>
      </c>
      <c r="N171" s="73"/>
      <c r="O171" s="73"/>
      <c r="P171" s="73"/>
      <c r="Q171" s="73"/>
      <c r="R171" s="73"/>
      <c r="S171" s="73"/>
      <c r="T171" s="73"/>
      <c r="U171" s="73"/>
      <c r="V171" s="73"/>
      <c r="W171" s="73"/>
    </row>
    <row r="172" spans="1:256" s="69" customFormat="1" ht="18.75" customHeight="1">
      <c r="A172" s="73" t="s">
        <v>147</v>
      </c>
      <c r="B172" s="72" t="s">
        <v>148</v>
      </c>
      <c r="C172" s="124">
        <f>SUM(D172:M172)</f>
        <v>4598</v>
      </c>
      <c r="D172" s="124">
        <v>1627</v>
      </c>
      <c r="E172" s="124">
        <v>929</v>
      </c>
      <c r="F172" s="124">
        <v>512</v>
      </c>
      <c r="G172" s="124">
        <v>222</v>
      </c>
      <c r="H172" s="124">
        <v>528</v>
      </c>
      <c r="I172" s="124">
        <v>140</v>
      </c>
      <c r="J172" s="124">
        <v>196</v>
      </c>
      <c r="K172" s="124">
        <v>147</v>
      </c>
      <c r="L172" s="124">
        <v>213</v>
      </c>
      <c r="M172" s="124">
        <v>84</v>
      </c>
      <c r="N172" s="124"/>
      <c r="O172" s="151" t="s">
        <v>253</v>
      </c>
      <c r="P172" s="73"/>
      <c r="Q172" s="73"/>
      <c r="R172" s="124"/>
      <c r="S172" s="73"/>
      <c r="T172" s="73"/>
      <c r="U172" s="73"/>
      <c r="V172" s="124"/>
      <c r="W172" s="73"/>
    </row>
    <row r="173" spans="1:256" s="69" customFormat="1" ht="18.75" customHeight="1">
      <c r="A173" s="73" t="s">
        <v>149</v>
      </c>
      <c r="B173" s="72" t="s">
        <v>150</v>
      </c>
      <c r="C173" s="179">
        <v>8.0399999999999991</v>
      </c>
      <c r="D173" s="179">
        <v>12.9</v>
      </c>
      <c r="E173" s="179">
        <v>3.22</v>
      </c>
      <c r="F173" s="179">
        <v>3.9</v>
      </c>
      <c r="G173" s="179">
        <v>9</v>
      </c>
      <c r="H173" s="179">
        <v>7.57</v>
      </c>
      <c r="I173" s="179">
        <v>0</v>
      </c>
      <c r="J173" s="179">
        <v>10.199999999999999</v>
      </c>
      <c r="K173" s="179">
        <v>0</v>
      </c>
      <c r="L173" s="179">
        <v>14.08</v>
      </c>
      <c r="M173" s="179">
        <v>0</v>
      </c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256" s="69" customFormat="1" ht="18.75" customHeight="1">
      <c r="A174" s="73" t="s">
        <v>151</v>
      </c>
      <c r="B174" s="72" t="s">
        <v>545</v>
      </c>
      <c r="C174" s="179">
        <v>5.83</v>
      </c>
      <c r="D174" s="179">
        <v>7.16</v>
      </c>
      <c r="E174" s="179">
        <v>5.01</v>
      </c>
      <c r="F174" s="179">
        <v>5.93</v>
      </c>
      <c r="G174" s="179">
        <v>4.6399999999999997</v>
      </c>
      <c r="H174" s="179">
        <v>8.91</v>
      </c>
      <c r="I174" s="179">
        <v>0</v>
      </c>
      <c r="J174" s="179">
        <v>8.3699999999999992</v>
      </c>
      <c r="K174" s="179">
        <v>0</v>
      </c>
      <c r="L174" s="179">
        <v>0</v>
      </c>
      <c r="M174" s="179">
        <v>0</v>
      </c>
      <c r="N174" s="73"/>
      <c r="O174" s="73"/>
      <c r="P174" s="179"/>
      <c r="Q174" s="73"/>
      <c r="R174" s="73"/>
      <c r="S174" s="73"/>
      <c r="T174" s="179"/>
      <c r="U174" s="73"/>
      <c r="V174" s="73"/>
      <c r="W174" s="73"/>
    </row>
    <row r="175" spans="1:256" s="77" customFormat="1">
      <c r="A175" s="75"/>
      <c r="B175" s="76" t="s">
        <v>153</v>
      </c>
      <c r="C175" s="75"/>
      <c r="D175" s="272"/>
      <c r="E175" s="273"/>
      <c r="F175" s="273"/>
      <c r="G175" s="273"/>
      <c r="H175" s="274"/>
      <c r="I175" s="272"/>
      <c r="J175" s="273"/>
      <c r="K175" s="273"/>
      <c r="L175" s="274"/>
      <c r="M175" s="273"/>
      <c r="N175" s="273"/>
      <c r="O175" s="274"/>
      <c r="P175" s="272"/>
      <c r="Q175" s="273"/>
      <c r="R175" s="273"/>
      <c r="S175" s="274"/>
      <c r="T175" s="272"/>
      <c r="U175" s="273"/>
      <c r="V175" s="273"/>
      <c r="W175" s="274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70" customFormat="1">
      <c r="A176" s="68" t="s">
        <v>154</v>
      </c>
      <c r="B176" s="67" t="s">
        <v>155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69" customFormat="1" ht="34.5">
      <c r="A177" s="71" t="s">
        <v>156</v>
      </c>
      <c r="B177" s="72" t="s">
        <v>157</v>
      </c>
      <c r="C177" s="73">
        <v>0</v>
      </c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</row>
    <row r="178" spans="1:256" s="69" customFormat="1">
      <c r="A178" s="73" t="s">
        <v>158</v>
      </c>
      <c r="B178" s="72" t="s">
        <v>159</v>
      </c>
      <c r="C178" s="73">
        <f>SUM(D178:M178)</f>
        <v>0</v>
      </c>
      <c r="D178" s="126" t="s">
        <v>536</v>
      </c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4"/>
      <c r="P178" s="73"/>
      <c r="Q178" s="73"/>
      <c r="R178" s="73"/>
      <c r="S178" s="73"/>
      <c r="T178" s="73"/>
      <c r="U178" s="73"/>
      <c r="V178" s="73"/>
      <c r="W178" s="73"/>
    </row>
    <row r="179" spans="1:256" s="69" customFormat="1">
      <c r="A179" s="73" t="s">
        <v>160</v>
      </c>
      <c r="B179" s="72" t="s">
        <v>161</v>
      </c>
      <c r="C179" s="73">
        <f>SUM(D179:M179)</f>
        <v>0</v>
      </c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</row>
    <row r="180" spans="1:256" s="77" customFormat="1">
      <c r="A180" s="75"/>
      <c r="B180" s="76" t="s">
        <v>162</v>
      </c>
      <c r="C180" s="75"/>
      <c r="D180" s="272"/>
      <c r="E180" s="273"/>
      <c r="F180" s="273"/>
      <c r="G180" s="273"/>
      <c r="H180" s="274"/>
      <c r="I180" s="272"/>
      <c r="J180" s="273"/>
      <c r="K180" s="273"/>
      <c r="L180" s="274"/>
      <c r="M180" s="273"/>
      <c r="N180" s="273"/>
      <c r="O180" s="274"/>
      <c r="P180" s="272"/>
      <c r="Q180" s="273"/>
      <c r="R180" s="273"/>
      <c r="S180" s="274"/>
      <c r="T180" s="272"/>
      <c r="U180" s="273"/>
      <c r="V180" s="273"/>
      <c r="W180" s="274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70" customFormat="1">
      <c r="A181" s="68" t="s">
        <v>163</v>
      </c>
      <c r="B181" s="67" t="s">
        <v>164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69" customFormat="1" ht="34.5">
      <c r="A182" s="73" t="s">
        <v>165</v>
      </c>
      <c r="B182" s="72" t="s">
        <v>166</v>
      </c>
      <c r="C182" s="73">
        <v>0</v>
      </c>
      <c r="D182" s="74" t="s">
        <v>255</v>
      </c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</row>
    <row r="183" spans="1:256" s="69" customFormat="1">
      <c r="A183" s="73" t="s">
        <v>167</v>
      </c>
      <c r="B183" s="72" t="s">
        <v>168</v>
      </c>
      <c r="C183" s="73">
        <v>0</v>
      </c>
      <c r="D183" s="74" t="s">
        <v>432</v>
      </c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</row>
    <row r="184" spans="1:256" s="77" customFormat="1">
      <c r="A184" s="75"/>
      <c r="B184" s="76" t="s">
        <v>169</v>
      </c>
      <c r="C184" s="75"/>
      <c r="D184" s="272"/>
      <c r="E184" s="273"/>
      <c r="F184" s="273"/>
      <c r="G184" s="273"/>
      <c r="H184" s="274"/>
      <c r="I184" s="272"/>
      <c r="J184" s="273"/>
      <c r="K184" s="273"/>
      <c r="L184" s="274"/>
      <c r="M184" s="273"/>
      <c r="N184" s="273"/>
      <c r="O184" s="274"/>
      <c r="P184" s="272"/>
      <c r="Q184" s="273"/>
      <c r="R184" s="273"/>
      <c r="S184" s="274"/>
      <c r="T184" s="272"/>
      <c r="U184" s="273"/>
      <c r="V184" s="273"/>
      <c r="W184" s="274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70" customFormat="1" ht="34.5">
      <c r="A185" s="66" t="s">
        <v>170</v>
      </c>
      <c r="B185" s="67" t="s">
        <v>171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69" customFormat="1" ht="34.5">
      <c r="A186" s="71" t="s">
        <v>172</v>
      </c>
      <c r="B186" s="72" t="s">
        <v>173</v>
      </c>
      <c r="C186" s="73" t="s">
        <v>412</v>
      </c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</row>
    <row r="187" spans="1:256" s="69" customFormat="1" ht="34.5">
      <c r="A187" s="123" t="s">
        <v>174</v>
      </c>
      <c r="B187" s="72" t="s">
        <v>175</v>
      </c>
      <c r="C187" s="73" t="s">
        <v>412</v>
      </c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</row>
    <row r="188" spans="1:256" s="69" customFormat="1" ht="69">
      <c r="A188" s="123" t="s">
        <v>176</v>
      </c>
      <c r="B188" s="72" t="s">
        <v>177</v>
      </c>
      <c r="C188" s="73" t="s">
        <v>412</v>
      </c>
      <c r="D188" s="74" t="s">
        <v>255</v>
      </c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</row>
    <row r="189" spans="1:256" s="69" customFormat="1" ht="51.75">
      <c r="A189" s="71" t="s">
        <v>178</v>
      </c>
      <c r="B189" s="72" t="s">
        <v>179</v>
      </c>
      <c r="C189" s="73" t="s">
        <v>412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</row>
    <row r="190" spans="1:256" s="69" customFormat="1" ht="51.75">
      <c r="A190" s="71" t="s">
        <v>180</v>
      </c>
      <c r="B190" s="72" t="s">
        <v>181</v>
      </c>
      <c r="C190" s="73" t="s">
        <v>412</v>
      </c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</row>
    <row r="191" spans="1:256" s="69" customFormat="1" ht="34.5">
      <c r="A191" s="71" t="s">
        <v>182</v>
      </c>
      <c r="B191" s="72" t="s">
        <v>183</v>
      </c>
      <c r="C191" s="73" t="s">
        <v>412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</row>
    <row r="192" spans="1:256" s="77" customFormat="1">
      <c r="A192" s="75"/>
      <c r="B192" s="76" t="s">
        <v>184</v>
      </c>
      <c r="C192" s="75"/>
      <c r="D192" s="272"/>
      <c r="E192" s="273"/>
      <c r="F192" s="273"/>
      <c r="G192" s="273"/>
      <c r="H192" s="274"/>
      <c r="I192" s="272"/>
      <c r="J192" s="273"/>
      <c r="K192" s="273"/>
      <c r="L192" s="274"/>
      <c r="M192" s="273"/>
      <c r="N192" s="273"/>
      <c r="O192" s="274"/>
      <c r="P192" s="272"/>
      <c r="Q192" s="273"/>
      <c r="R192" s="273"/>
      <c r="S192" s="274"/>
      <c r="T192" s="272"/>
      <c r="U192" s="273"/>
      <c r="V192" s="273"/>
      <c r="W192" s="274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70" customFormat="1" ht="34.5">
      <c r="A193" s="66" t="s">
        <v>185</v>
      </c>
      <c r="B193" s="67" t="s">
        <v>186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69" customFormat="1" ht="34.5">
      <c r="A194" s="71" t="s">
        <v>187</v>
      </c>
      <c r="B194" s="72" t="s">
        <v>188</v>
      </c>
      <c r="C194" s="73" t="s">
        <v>412</v>
      </c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56" s="69" customFormat="1" ht="34.5">
      <c r="A195" s="123" t="s">
        <v>189</v>
      </c>
      <c r="B195" s="72" t="s">
        <v>190</v>
      </c>
      <c r="C195" s="73" t="s">
        <v>412</v>
      </c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56" s="69" customFormat="1">
      <c r="A196" s="123" t="s">
        <v>191</v>
      </c>
      <c r="B196" s="72" t="s">
        <v>192</v>
      </c>
      <c r="C196" s="73" t="s">
        <v>412</v>
      </c>
      <c r="D196" s="73"/>
      <c r="E196" s="74" t="s">
        <v>259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56" s="69" customFormat="1">
      <c r="A197" s="73" t="s">
        <v>193</v>
      </c>
      <c r="B197" s="72" t="s">
        <v>194</v>
      </c>
      <c r="C197" s="73" t="s">
        <v>412</v>
      </c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56" s="69" customFormat="1" ht="34.5">
      <c r="A198" s="71" t="s">
        <v>195</v>
      </c>
      <c r="B198" s="72" t="s">
        <v>196</v>
      </c>
      <c r="C198" s="73" t="s">
        <v>412</v>
      </c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56" s="69" customFormat="1" ht="34.5">
      <c r="A199" s="71" t="s">
        <v>197</v>
      </c>
      <c r="B199" s="72" t="s">
        <v>198</v>
      </c>
      <c r="C199" s="73" t="s">
        <v>412</v>
      </c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56" s="77" customFormat="1">
      <c r="A200" s="75"/>
      <c r="B200" s="76" t="s">
        <v>199</v>
      </c>
      <c r="C200" s="75"/>
      <c r="D200" s="272"/>
      <c r="E200" s="273"/>
      <c r="F200" s="273"/>
      <c r="G200" s="273"/>
      <c r="H200" s="274"/>
      <c r="I200" s="272"/>
      <c r="J200" s="273"/>
      <c r="K200" s="273"/>
      <c r="L200" s="274"/>
      <c r="M200" s="273"/>
      <c r="N200" s="273"/>
      <c r="O200" s="274"/>
      <c r="P200" s="272"/>
      <c r="Q200" s="273"/>
      <c r="R200" s="273"/>
      <c r="S200" s="274"/>
      <c r="T200" s="272"/>
      <c r="U200" s="273"/>
      <c r="V200" s="273"/>
      <c r="W200" s="274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70" customFormat="1" ht="34.5">
      <c r="A201" s="66" t="s">
        <v>200</v>
      </c>
      <c r="B201" s="67" t="s">
        <v>201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69" customFormat="1" ht="34.5">
      <c r="A202" s="71" t="s">
        <v>202</v>
      </c>
      <c r="B202" s="72" t="s">
        <v>203</v>
      </c>
      <c r="C202" s="73">
        <v>0</v>
      </c>
      <c r="D202" s="73"/>
      <c r="E202" s="74" t="s">
        <v>259</v>
      </c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56" s="69" customFormat="1">
      <c r="A203" s="73" t="s">
        <v>204</v>
      </c>
      <c r="B203" s="72" t="s">
        <v>205</v>
      </c>
      <c r="C203" s="73">
        <v>0</v>
      </c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56" s="77" customFormat="1">
      <c r="A204" s="75"/>
      <c r="B204" s="76" t="s">
        <v>206</v>
      </c>
      <c r="C204" s="75"/>
      <c r="D204" s="272"/>
      <c r="E204" s="273"/>
      <c r="F204" s="273"/>
      <c r="G204" s="273"/>
      <c r="H204" s="274"/>
      <c r="I204" s="272"/>
      <c r="J204" s="273"/>
      <c r="K204" s="273"/>
      <c r="L204" s="274"/>
      <c r="M204" s="273"/>
      <c r="N204" s="273"/>
      <c r="O204" s="274"/>
      <c r="P204" s="272"/>
      <c r="Q204" s="273"/>
      <c r="R204" s="273"/>
      <c r="S204" s="274"/>
      <c r="T204" s="272"/>
      <c r="U204" s="273"/>
      <c r="V204" s="273"/>
      <c r="W204" s="274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70" customFormat="1" ht="34.5">
      <c r="A205" s="66" t="s">
        <v>207</v>
      </c>
      <c r="B205" s="67" t="s">
        <v>208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69" customFormat="1" ht="34.5">
      <c r="A206" s="71" t="s">
        <v>209</v>
      </c>
      <c r="B206" s="72" t="s">
        <v>210</v>
      </c>
      <c r="C206" s="73" t="s">
        <v>412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56" s="69" customFormat="1" ht="34.5">
      <c r="A207" s="123" t="s">
        <v>211</v>
      </c>
      <c r="B207" s="72" t="s">
        <v>261</v>
      </c>
      <c r="C207" s="73" t="s">
        <v>412</v>
      </c>
      <c r="D207" s="73"/>
      <c r="E207" s="74" t="s">
        <v>259</v>
      </c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56" s="69" customFormat="1">
      <c r="A208" s="73" t="s">
        <v>212</v>
      </c>
      <c r="B208" s="72" t="s">
        <v>213</v>
      </c>
      <c r="C208" s="73" t="s">
        <v>412</v>
      </c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256" s="69" customFormat="1" ht="34.5">
      <c r="A209" s="123" t="s">
        <v>214</v>
      </c>
      <c r="B209" s="72" t="s">
        <v>215</v>
      </c>
      <c r="C209" s="73" t="s">
        <v>412</v>
      </c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</row>
    <row r="210" spans="1:256" s="69" customFormat="1" ht="21.75" customHeight="1">
      <c r="A210" s="71" t="s">
        <v>216</v>
      </c>
      <c r="B210" s="155" t="s">
        <v>217</v>
      </c>
      <c r="C210" s="73" t="s">
        <v>412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</row>
    <row r="211" spans="1:256" s="69" customFormat="1" ht="34.5">
      <c r="A211" s="71" t="s">
        <v>218</v>
      </c>
      <c r="B211" s="72" t="s">
        <v>219</v>
      </c>
      <c r="C211" s="73" t="s">
        <v>412</v>
      </c>
      <c r="D211" s="73"/>
      <c r="E211" s="74" t="s">
        <v>259</v>
      </c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</row>
    <row r="212" spans="1:256" s="69" customFormat="1" ht="34.5">
      <c r="A212" s="71" t="s">
        <v>220</v>
      </c>
      <c r="B212" s="72" t="s">
        <v>530</v>
      </c>
      <c r="C212" s="73" t="s">
        <v>412</v>
      </c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</row>
    <row r="213" spans="1:256" s="77" customFormat="1">
      <c r="A213" s="75"/>
      <c r="B213" s="76" t="s">
        <v>221</v>
      </c>
      <c r="C213" s="75"/>
      <c r="D213" s="272"/>
      <c r="E213" s="273"/>
      <c r="F213" s="273"/>
      <c r="G213" s="273"/>
      <c r="H213" s="274"/>
      <c r="I213" s="272"/>
      <c r="J213" s="273"/>
      <c r="K213" s="273"/>
      <c r="L213" s="274"/>
      <c r="M213" s="273"/>
      <c r="N213" s="273"/>
      <c r="O213" s="274"/>
      <c r="P213" s="272"/>
      <c r="Q213" s="273"/>
      <c r="R213" s="273"/>
      <c r="S213" s="274"/>
      <c r="T213" s="272"/>
      <c r="U213" s="273"/>
      <c r="V213" s="273"/>
      <c r="W213" s="274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70" customFormat="1" ht="51.75">
      <c r="A214" s="66" t="s">
        <v>222</v>
      </c>
      <c r="B214" s="67" t="s">
        <v>223</v>
      </c>
      <c r="C214" s="157">
        <f>C215*100/C216</f>
        <v>27.272727272727273</v>
      </c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>
        <f>N215*100/N216</f>
        <v>40</v>
      </c>
      <c r="O214" s="157">
        <f t="shared" ref="O214:W214" si="27">O215*100/O216</f>
        <v>20</v>
      </c>
      <c r="P214" s="157">
        <f t="shared" si="27"/>
        <v>100</v>
      </c>
      <c r="Q214" s="157">
        <f t="shared" si="27"/>
        <v>33.333333333333336</v>
      </c>
      <c r="R214" s="157">
        <f t="shared" si="27"/>
        <v>0</v>
      </c>
      <c r="S214" s="157">
        <f t="shared" si="27"/>
        <v>0</v>
      </c>
      <c r="T214" s="157">
        <f t="shared" si="27"/>
        <v>33.333333333333336</v>
      </c>
      <c r="U214" s="157">
        <f t="shared" si="27"/>
        <v>50</v>
      </c>
      <c r="V214" s="157">
        <f t="shared" si="27"/>
        <v>50</v>
      </c>
      <c r="W214" s="157">
        <f t="shared" si="27"/>
        <v>20</v>
      </c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69" customFormat="1" ht="51.75">
      <c r="A215" s="71" t="s">
        <v>224</v>
      </c>
      <c r="B215" s="72" t="s">
        <v>225</v>
      </c>
      <c r="C215" s="73">
        <f>SUM(M215:W215)</f>
        <v>9</v>
      </c>
      <c r="D215" s="73"/>
      <c r="E215" s="74" t="s">
        <v>258</v>
      </c>
      <c r="F215" s="73"/>
      <c r="G215" s="73"/>
      <c r="H215" s="73"/>
      <c r="I215" s="73"/>
      <c r="J215" s="73"/>
      <c r="K215" s="73"/>
      <c r="L215" s="73"/>
      <c r="M215" s="73"/>
      <c r="N215" s="73">
        <v>2</v>
      </c>
      <c r="O215" s="73">
        <v>1</v>
      </c>
      <c r="P215" s="73">
        <v>1</v>
      </c>
      <c r="Q215" s="73">
        <v>1</v>
      </c>
      <c r="R215" s="73">
        <v>0</v>
      </c>
      <c r="S215" s="73">
        <v>0</v>
      </c>
      <c r="T215" s="73">
        <v>1</v>
      </c>
      <c r="U215" s="73">
        <v>1</v>
      </c>
      <c r="V215" s="73">
        <v>1</v>
      </c>
      <c r="W215" s="73">
        <v>1</v>
      </c>
    </row>
    <row r="216" spans="1:256" s="69" customFormat="1">
      <c r="A216" s="73" t="s">
        <v>226</v>
      </c>
      <c r="B216" s="72" t="s">
        <v>227</v>
      </c>
      <c r="C216" s="124">
        <f>SUM(N216:W216)</f>
        <v>33</v>
      </c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>
        <v>5</v>
      </c>
      <c r="O216" s="73">
        <v>5</v>
      </c>
      <c r="P216" s="73">
        <v>1</v>
      </c>
      <c r="Q216" s="73">
        <v>3</v>
      </c>
      <c r="R216" s="73">
        <v>2</v>
      </c>
      <c r="S216" s="73">
        <v>5</v>
      </c>
      <c r="T216" s="73">
        <v>3</v>
      </c>
      <c r="U216" s="73">
        <v>2</v>
      </c>
      <c r="V216" s="73">
        <v>2</v>
      </c>
      <c r="W216" s="73">
        <v>5</v>
      </c>
    </row>
    <row r="217" spans="1:256" s="77" customFormat="1">
      <c r="A217" s="75"/>
      <c r="B217" s="76" t="s">
        <v>228</v>
      </c>
      <c r="C217" s="75"/>
      <c r="D217" s="272"/>
      <c r="E217" s="273"/>
      <c r="F217" s="273"/>
      <c r="G217" s="273"/>
      <c r="H217" s="274"/>
      <c r="I217" s="272"/>
      <c r="J217" s="273"/>
      <c r="K217" s="273"/>
      <c r="L217" s="273"/>
      <c r="M217" s="274"/>
      <c r="N217" s="272"/>
      <c r="O217" s="273"/>
      <c r="P217" s="273"/>
      <c r="Q217" s="273"/>
      <c r="R217" s="274"/>
      <c r="S217" s="272"/>
      <c r="T217" s="273"/>
      <c r="U217" s="273"/>
      <c r="V217" s="273"/>
      <c r="W217" s="274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77" customFormat="1" ht="14.25" customHeight="1">
      <c r="A218" s="186" t="s">
        <v>531</v>
      </c>
      <c r="B218" s="187"/>
      <c r="C218" s="187"/>
      <c r="D218" s="187"/>
      <c r="E218" s="187"/>
      <c r="F218" s="187"/>
      <c r="G218" s="187"/>
      <c r="H218" s="187"/>
      <c r="I218" s="187" t="s">
        <v>531</v>
      </c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8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</sheetData>
  <mergeCells count="139">
    <mergeCell ref="D217:H217"/>
    <mergeCell ref="I217:M217"/>
    <mergeCell ref="N217:R217"/>
    <mergeCell ref="S217:W217"/>
    <mergeCell ref="T204:W204"/>
    <mergeCell ref="D213:H213"/>
    <mergeCell ref="I213:L213"/>
    <mergeCell ref="M213:O213"/>
    <mergeCell ref="P213:S213"/>
    <mergeCell ref="T213:W213"/>
    <mergeCell ref="D204:H204"/>
    <mergeCell ref="I204:L204"/>
    <mergeCell ref="M204:O204"/>
    <mergeCell ref="P204:S204"/>
    <mergeCell ref="T192:W192"/>
    <mergeCell ref="D200:H200"/>
    <mergeCell ref="I200:L200"/>
    <mergeCell ref="M200:O200"/>
    <mergeCell ref="P200:S200"/>
    <mergeCell ref="T200:W200"/>
    <mergeCell ref="D192:H192"/>
    <mergeCell ref="I192:L192"/>
    <mergeCell ref="M192:O192"/>
    <mergeCell ref="P192:S192"/>
    <mergeCell ref="T180:W180"/>
    <mergeCell ref="D184:H184"/>
    <mergeCell ref="I184:L184"/>
    <mergeCell ref="M184:O184"/>
    <mergeCell ref="P184:S184"/>
    <mergeCell ref="T184:W184"/>
    <mergeCell ref="D180:H180"/>
    <mergeCell ref="I180:L180"/>
    <mergeCell ref="M180:O180"/>
    <mergeCell ref="P180:S180"/>
    <mergeCell ref="T169:W169"/>
    <mergeCell ref="D175:H175"/>
    <mergeCell ref="I175:L175"/>
    <mergeCell ref="M175:O175"/>
    <mergeCell ref="P175:S175"/>
    <mergeCell ref="T175:W175"/>
    <mergeCell ref="D169:H169"/>
    <mergeCell ref="I169:L169"/>
    <mergeCell ref="M169:O169"/>
    <mergeCell ref="P169:S169"/>
    <mergeCell ref="T156:W156"/>
    <mergeCell ref="D162:H162"/>
    <mergeCell ref="I162:L162"/>
    <mergeCell ref="M162:O162"/>
    <mergeCell ref="P162:S162"/>
    <mergeCell ref="T162:W162"/>
    <mergeCell ref="D156:H156"/>
    <mergeCell ref="I156:L156"/>
    <mergeCell ref="M156:O156"/>
    <mergeCell ref="P156:S156"/>
    <mergeCell ref="T148:W148"/>
    <mergeCell ref="D152:H152"/>
    <mergeCell ref="I152:L152"/>
    <mergeCell ref="M152:O152"/>
    <mergeCell ref="P152:S152"/>
    <mergeCell ref="T152:W152"/>
    <mergeCell ref="D148:H148"/>
    <mergeCell ref="I148:L148"/>
    <mergeCell ref="M148:O148"/>
    <mergeCell ref="P148:S148"/>
    <mergeCell ref="T136:W136"/>
    <mergeCell ref="D142:H142"/>
    <mergeCell ref="I142:L142"/>
    <mergeCell ref="M142:O142"/>
    <mergeCell ref="P142:S142"/>
    <mergeCell ref="T142:W142"/>
    <mergeCell ref="D136:H136"/>
    <mergeCell ref="I136:L136"/>
    <mergeCell ref="M136:O136"/>
    <mergeCell ref="P136:S136"/>
    <mergeCell ref="T122:W122"/>
    <mergeCell ref="D130:H130"/>
    <mergeCell ref="I130:L130"/>
    <mergeCell ref="M130:O130"/>
    <mergeCell ref="P130:S130"/>
    <mergeCell ref="T130:W130"/>
    <mergeCell ref="D122:H122"/>
    <mergeCell ref="I122:L122"/>
    <mergeCell ref="M122:O122"/>
    <mergeCell ref="P122:S122"/>
    <mergeCell ref="T108:W108"/>
    <mergeCell ref="D116:H116"/>
    <mergeCell ref="I116:L116"/>
    <mergeCell ref="M116:O116"/>
    <mergeCell ref="P116:S116"/>
    <mergeCell ref="T116:W116"/>
    <mergeCell ref="D108:H108"/>
    <mergeCell ref="I108:L108"/>
    <mergeCell ref="M108:O108"/>
    <mergeCell ref="P108:S108"/>
    <mergeCell ref="T102:W102"/>
    <mergeCell ref="D106:H106"/>
    <mergeCell ref="I106:L106"/>
    <mergeCell ref="M106:O106"/>
    <mergeCell ref="P106:S106"/>
    <mergeCell ref="T106:W106"/>
    <mergeCell ref="D102:H102"/>
    <mergeCell ref="I102:L102"/>
    <mergeCell ref="M102:O102"/>
    <mergeCell ref="P102:S102"/>
    <mergeCell ref="T27:W27"/>
    <mergeCell ref="D31:H31"/>
    <mergeCell ref="I31:L31"/>
    <mergeCell ref="M31:O31"/>
    <mergeCell ref="P31:S31"/>
    <mergeCell ref="T31:W31"/>
    <mergeCell ref="D27:H27"/>
    <mergeCell ref="I27:L27"/>
    <mergeCell ref="M27:O27"/>
    <mergeCell ref="P27:S27"/>
    <mergeCell ref="T19:W19"/>
    <mergeCell ref="D23:H23"/>
    <mergeCell ref="I23:L23"/>
    <mergeCell ref="M23:O23"/>
    <mergeCell ref="P23:S23"/>
    <mergeCell ref="T23:W23"/>
    <mergeCell ref="D19:H19"/>
    <mergeCell ref="I19:L19"/>
    <mergeCell ref="M19:O19"/>
    <mergeCell ref="P19:S19"/>
    <mergeCell ref="A1:W1"/>
    <mergeCell ref="A2:A3"/>
    <mergeCell ref="C2:C3"/>
    <mergeCell ref="D2:M2"/>
    <mergeCell ref="N2:W2"/>
    <mergeCell ref="T10:W10"/>
    <mergeCell ref="D15:H15"/>
    <mergeCell ref="I15:L15"/>
    <mergeCell ref="M15:O15"/>
    <mergeCell ref="P15:S15"/>
    <mergeCell ref="T15:W15"/>
    <mergeCell ref="D10:H10"/>
    <mergeCell ref="I10:L10"/>
    <mergeCell ref="M10:O10"/>
    <mergeCell ref="P10:S10"/>
  </mergeCells>
  <phoneticPr fontId="32" type="noConversion"/>
  <printOptions horizontalCentered="1"/>
  <pageMargins left="0.11811023622047245" right="0.11811023622047245" top="0.55118110236220474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4"/>
  <sheetViews>
    <sheetView view="pageLayout" topLeftCell="A7" zoomScale="115" zoomScaleNormal="130" zoomScaleSheetLayoutView="115" zoomScalePageLayoutView="115" workbookViewId="0">
      <selection activeCell="C10" sqref="C10"/>
    </sheetView>
  </sheetViews>
  <sheetFormatPr defaultRowHeight="17.25"/>
  <cols>
    <col min="1" max="1" width="7.25" style="1" customWidth="1"/>
    <col min="2" max="2" width="31.375" style="1" customWidth="1"/>
    <col min="3" max="3" width="7.125" style="1" customWidth="1"/>
    <col min="4" max="4" width="6.75" style="1" customWidth="1"/>
    <col min="5" max="5" width="6.375" style="1" customWidth="1"/>
    <col min="6" max="6" width="6.5" style="1" customWidth="1"/>
    <col min="7" max="14" width="5.625" style="1" customWidth="1"/>
    <col min="15" max="15" width="5.75" style="1" customWidth="1"/>
    <col min="16" max="23" width="5.625" style="1" customWidth="1"/>
    <col min="24" max="16384" width="9" style="14"/>
  </cols>
  <sheetData>
    <row r="1" spans="1:256" ht="21.75">
      <c r="A1" s="47" t="s">
        <v>352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56" ht="20.25">
      <c r="A2" s="48"/>
      <c r="B2" s="49" t="s">
        <v>407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56">
      <c r="A3" s="257" t="s">
        <v>0</v>
      </c>
      <c r="B3" s="18" t="s">
        <v>1</v>
      </c>
      <c r="C3" s="259" t="s">
        <v>2</v>
      </c>
      <c r="D3" s="261" t="s">
        <v>230</v>
      </c>
      <c r="E3" s="262"/>
      <c r="F3" s="262"/>
      <c r="G3" s="262"/>
      <c r="H3" s="262"/>
      <c r="I3" s="263"/>
      <c r="J3" s="263"/>
      <c r="K3" s="263"/>
      <c r="L3" s="263"/>
      <c r="M3" s="263"/>
      <c r="N3" s="264" t="s">
        <v>242</v>
      </c>
      <c r="O3" s="265"/>
      <c r="P3" s="265"/>
      <c r="Q3" s="265"/>
      <c r="R3" s="265"/>
      <c r="S3" s="265"/>
      <c r="T3" s="265"/>
      <c r="U3" s="265"/>
      <c r="V3" s="265"/>
      <c r="W3" s="266"/>
    </row>
    <row r="4" spans="1:256" ht="34.5" customHeight="1">
      <c r="A4" s="268"/>
      <c r="B4" s="50"/>
      <c r="C4" s="267"/>
      <c r="D4" s="20" t="s">
        <v>239</v>
      </c>
      <c r="E4" s="20" t="s">
        <v>229</v>
      </c>
      <c r="F4" s="20" t="s">
        <v>237</v>
      </c>
      <c r="G4" s="20" t="s">
        <v>231</v>
      </c>
      <c r="H4" s="20" t="s">
        <v>232</v>
      </c>
      <c r="I4" s="20" t="s">
        <v>233</v>
      </c>
      <c r="J4" s="20" t="s">
        <v>234</v>
      </c>
      <c r="K4" s="20" t="s">
        <v>235</v>
      </c>
      <c r="L4" s="20" t="s">
        <v>236</v>
      </c>
      <c r="M4" s="20" t="s">
        <v>238</v>
      </c>
      <c r="N4" s="20" t="s">
        <v>240</v>
      </c>
      <c r="O4" s="20" t="s">
        <v>241</v>
      </c>
      <c r="P4" s="20" t="s">
        <v>237</v>
      </c>
      <c r="Q4" s="20" t="s">
        <v>231</v>
      </c>
      <c r="R4" s="20" t="s">
        <v>232</v>
      </c>
      <c r="S4" s="20" t="s">
        <v>233</v>
      </c>
      <c r="T4" s="20" t="s">
        <v>234</v>
      </c>
      <c r="U4" s="20" t="s">
        <v>235</v>
      </c>
      <c r="V4" s="20" t="s">
        <v>236</v>
      </c>
      <c r="W4" s="20" t="s">
        <v>238</v>
      </c>
    </row>
    <row r="5" spans="1:256" s="70" customFormat="1" ht="34.5">
      <c r="A5" s="66" t="s">
        <v>353</v>
      </c>
      <c r="B5" s="67" t="s">
        <v>354</v>
      </c>
      <c r="C5" s="122">
        <f t="shared" ref="C5:M5" si="0">C6*100/C7</f>
        <v>48.914781814027876</v>
      </c>
      <c r="D5" s="122">
        <f t="shared" si="0"/>
        <v>61.738578680203048</v>
      </c>
      <c r="E5" s="122">
        <f t="shared" si="0"/>
        <v>42.019950124688279</v>
      </c>
      <c r="F5" s="122">
        <f t="shared" si="0"/>
        <v>40.918163672654693</v>
      </c>
      <c r="G5" s="122">
        <f t="shared" si="0"/>
        <v>15.277777777777779</v>
      </c>
      <c r="H5" s="122">
        <f t="shared" si="0"/>
        <v>42.748091603053432</v>
      </c>
      <c r="I5" s="122">
        <f t="shared" si="0"/>
        <v>38.129496402877699</v>
      </c>
      <c r="J5" s="122">
        <f t="shared" si="0"/>
        <v>47.058823529411768</v>
      </c>
      <c r="K5" s="122">
        <f t="shared" si="0"/>
        <v>41.304347826086953</v>
      </c>
      <c r="L5" s="122">
        <f t="shared" si="0"/>
        <v>68.075117370892016</v>
      </c>
      <c r="M5" s="122">
        <f t="shared" si="0"/>
        <v>32.098765432098766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69" customFormat="1" ht="34.5">
      <c r="A6" s="123" t="s">
        <v>355</v>
      </c>
      <c r="B6" s="72" t="s">
        <v>358</v>
      </c>
      <c r="C6" s="124">
        <f>SUM(D6:M6)</f>
        <v>2141</v>
      </c>
      <c r="D6" s="124">
        <v>973</v>
      </c>
      <c r="E6" s="125">
        <v>337</v>
      </c>
      <c r="F6" s="124">
        <v>205</v>
      </c>
      <c r="G6" s="124">
        <v>33</v>
      </c>
      <c r="H6" s="124">
        <v>224</v>
      </c>
      <c r="I6" s="124">
        <v>53</v>
      </c>
      <c r="J6" s="124">
        <v>88</v>
      </c>
      <c r="K6" s="124">
        <v>57</v>
      </c>
      <c r="L6" s="124">
        <v>145</v>
      </c>
      <c r="M6" s="124">
        <v>26</v>
      </c>
      <c r="N6" s="291" t="s">
        <v>359</v>
      </c>
      <c r="O6" s="292"/>
      <c r="P6" s="292"/>
      <c r="Q6" s="292"/>
      <c r="R6" s="292"/>
      <c r="S6" s="292"/>
      <c r="T6" s="292"/>
      <c r="U6" s="292"/>
      <c r="V6" s="292"/>
      <c r="W6" s="293"/>
    </row>
    <row r="7" spans="1:256" s="69" customFormat="1">
      <c r="A7" s="71" t="s">
        <v>357</v>
      </c>
      <c r="B7" s="72" t="s">
        <v>356</v>
      </c>
      <c r="C7" s="124">
        <f>SUM(D7:M7)</f>
        <v>4377</v>
      </c>
      <c r="D7" s="124">
        <v>1576</v>
      </c>
      <c r="E7" s="124">
        <v>802</v>
      </c>
      <c r="F7" s="124">
        <v>501</v>
      </c>
      <c r="G7" s="124">
        <v>216</v>
      </c>
      <c r="H7" s="124">
        <v>524</v>
      </c>
      <c r="I7" s="124">
        <v>139</v>
      </c>
      <c r="J7" s="124">
        <v>187</v>
      </c>
      <c r="K7" s="124">
        <v>138</v>
      </c>
      <c r="L7" s="124">
        <v>213</v>
      </c>
      <c r="M7" s="124">
        <v>81</v>
      </c>
      <c r="N7" s="73"/>
      <c r="O7" s="126"/>
      <c r="P7" s="73"/>
      <c r="Q7" s="73"/>
      <c r="R7" s="73"/>
      <c r="S7" s="73"/>
      <c r="T7" s="73"/>
      <c r="U7" s="73"/>
      <c r="V7" s="73"/>
      <c r="W7" s="73"/>
    </row>
    <row r="8" spans="1:256" s="70" customFormat="1" ht="22.5" customHeight="1">
      <c r="A8" s="66" t="s">
        <v>360</v>
      </c>
      <c r="B8" s="127" t="s">
        <v>361</v>
      </c>
      <c r="C8" s="128" t="s">
        <v>362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9" customFormat="1">
      <c r="A9" s="71"/>
      <c r="B9" s="129"/>
      <c r="C9" s="13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56" s="70" customFormat="1" ht="22.5" customHeight="1">
      <c r="A10" s="66" t="s">
        <v>363</v>
      </c>
      <c r="B10" s="127" t="s">
        <v>364</v>
      </c>
      <c r="C10" s="128" t="s">
        <v>362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69" customFormat="1">
      <c r="A11" s="71"/>
      <c r="B11" s="72"/>
      <c r="C11" s="13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56" s="70" customFormat="1" ht="22.5" customHeight="1">
      <c r="A12" s="66" t="s">
        <v>365</v>
      </c>
      <c r="B12" s="127" t="s">
        <v>366</v>
      </c>
      <c r="C12" s="128" t="s">
        <v>362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s="69" customFormat="1">
      <c r="A13" s="71"/>
      <c r="B13" s="72"/>
      <c r="C13" s="130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56" s="70" customFormat="1" ht="34.5">
      <c r="A14" s="66" t="s">
        <v>367</v>
      </c>
      <c r="B14" s="67" t="s">
        <v>368</v>
      </c>
      <c r="C14" s="128" t="s">
        <v>362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s="69" customFormat="1">
      <c r="A15" s="71"/>
      <c r="B15" s="72"/>
      <c r="C15" s="13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56" s="70" customFormat="1" ht="34.5">
      <c r="A16" s="66" t="s">
        <v>369</v>
      </c>
      <c r="B16" s="67" t="s">
        <v>370</v>
      </c>
      <c r="C16" s="128" t="s">
        <v>362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s="69" customFormat="1">
      <c r="A17" s="71"/>
      <c r="B17" s="72"/>
      <c r="C17" s="13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56" s="70" customFormat="1" ht="54.75" customHeight="1">
      <c r="A18" s="66" t="s">
        <v>491</v>
      </c>
      <c r="B18" s="127" t="s">
        <v>492</v>
      </c>
      <c r="C18" s="131" t="s">
        <v>493</v>
      </c>
      <c r="D18" s="132" t="s">
        <v>494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s="69" customFormat="1" ht="54.75" customHeight="1">
      <c r="A19" s="71"/>
      <c r="B19" s="133" t="s">
        <v>495</v>
      </c>
      <c r="C19" s="134">
        <f>C20*100/C21</f>
        <v>40.364233571562778</v>
      </c>
      <c r="D19" s="134">
        <f t="shared" ref="D19:W19" si="1">D20*100/D21</f>
        <v>15.073199880489991</v>
      </c>
      <c r="E19" s="134">
        <f t="shared" si="1"/>
        <v>73.136267662822803</v>
      </c>
      <c r="F19" s="134">
        <f t="shared" si="1"/>
        <v>22.049496331302077</v>
      </c>
      <c r="G19" s="134">
        <f t="shared" si="1"/>
        <v>20.13406751256883</v>
      </c>
      <c r="H19" s="134">
        <f t="shared" si="1"/>
        <v>52.136752136752136</v>
      </c>
      <c r="I19" s="134">
        <f t="shared" si="1"/>
        <v>41.978076731439963</v>
      </c>
      <c r="J19" s="134">
        <f t="shared" si="1"/>
        <v>53.094010313367711</v>
      </c>
      <c r="K19" s="134">
        <f t="shared" si="1"/>
        <v>70.123289984799868</v>
      </c>
      <c r="L19" s="134">
        <f t="shared" si="1"/>
        <v>9.9733155436957972</v>
      </c>
      <c r="M19" s="134">
        <f t="shared" si="1"/>
        <v>21.625640178423922</v>
      </c>
      <c r="N19" s="134">
        <f t="shared" si="1"/>
        <v>32.733483891255254</v>
      </c>
      <c r="O19" s="134">
        <f t="shared" si="1"/>
        <v>29.464658001123983</v>
      </c>
      <c r="P19" s="134">
        <f t="shared" si="1"/>
        <v>63.999615790990298</v>
      </c>
      <c r="Q19" s="134">
        <f t="shared" si="1"/>
        <v>40.344084848815335</v>
      </c>
      <c r="R19" s="134">
        <f t="shared" si="1"/>
        <v>43.017989945573142</v>
      </c>
      <c r="S19" s="134">
        <f t="shared" si="1"/>
        <v>37.110230472416312</v>
      </c>
      <c r="T19" s="134">
        <f t="shared" si="1"/>
        <v>26.242680103499932</v>
      </c>
      <c r="U19" s="134">
        <f t="shared" si="1"/>
        <v>45.899215106358774</v>
      </c>
      <c r="V19" s="134">
        <f t="shared" si="1"/>
        <v>26.003548001155163</v>
      </c>
      <c r="W19" s="134">
        <f t="shared" si="1"/>
        <v>92.256730973076102</v>
      </c>
    </row>
    <row r="20" spans="1:256" s="69" customFormat="1" ht="51.75">
      <c r="A20" s="71" t="s">
        <v>355</v>
      </c>
      <c r="B20" s="129" t="s">
        <v>496</v>
      </c>
      <c r="C20" s="135">
        <f>SUM(D20:W20)</f>
        <v>174009</v>
      </c>
      <c r="D20" s="136">
        <v>2018</v>
      </c>
      <c r="E20" s="136">
        <v>4503</v>
      </c>
      <c r="F20" s="136">
        <v>1773</v>
      </c>
      <c r="G20" s="136">
        <v>841</v>
      </c>
      <c r="H20" s="136">
        <v>3111</v>
      </c>
      <c r="I20" s="136">
        <v>1685</v>
      </c>
      <c r="J20" s="136">
        <v>2677</v>
      </c>
      <c r="K20" s="136">
        <v>4152</v>
      </c>
      <c r="L20" s="136">
        <v>598</v>
      </c>
      <c r="M20" s="136">
        <v>1309</v>
      </c>
      <c r="N20" s="136">
        <v>22901</v>
      </c>
      <c r="O20" s="136">
        <v>16253</v>
      </c>
      <c r="P20" s="136">
        <v>33315</v>
      </c>
      <c r="Q20" s="136">
        <v>14797</v>
      </c>
      <c r="R20" s="136">
        <v>10354</v>
      </c>
      <c r="S20" s="136">
        <v>14234</v>
      </c>
      <c r="T20" s="136">
        <v>7708</v>
      </c>
      <c r="U20" s="136">
        <v>8070</v>
      </c>
      <c r="V20" s="136">
        <v>6303</v>
      </c>
      <c r="W20" s="136">
        <v>17407</v>
      </c>
    </row>
    <row r="21" spans="1:256" s="69" customFormat="1">
      <c r="A21" s="123" t="s">
        <v>357</v>
      </c>
      <c r="B21" s="129" t="s">
        <v>497</v>
      </c>
      <c r="C21" s="135">
        <f>SUM(D21:W21)</f>
        <v>431097</v>
      </c>
      <c r="D21" s="136">
        <v>13388</v>
      </c>
      <c r="E21" s="136">
        <v>6157</v>
      </c>
      <c r="F21" s="136">
        <v>8041</v>
      </c>
      <c r="G21" s="136">
        <v>4177</v>
      </c>
      <c r="H21" s="136">
        <v>5967</v>
      </c>
      <c r="I21" s="136">
        <v>4014</v>
      </c>
      <c r="J21" s="136">
        <v>5042</v>
      </c>
      <c r="K21" s="136">
        <v>5921</v>
      </c>
      <c r="L21" s="136">
        <v>5996</v>
      </c>
      <c r="M21" s="136">
        <v>6053</v>
      </c>
      <c r="N21" s="136">
        <v>69962</v>
      </c>
      <c r="O21" s="136">
        <v>55161</v>
      </c>
      <c r="P21" s="136">
        <v>52055</v>
      </c>
      <c r="Q21" s="136">
        <v>36677</v>
      </c>
      <c r="R21" s="136">
        <v>24069</v>
      </c>
      <c r="S21" s="136">
        <v>38356</v>
      </c>
      <c r="T21" s="136">
        <v>29372</v>
      </c>
      <c r="U21" s="136">
        <v>17582</v>
      </c>
      <c r="V21" s="136">
        <v>24239</v>
      </c>
      <c r="W21" s="136">
        <v>18868</v>
      </c>
    </row>
    <row r="22" spans="1:256" s="69" customFormat="1" ht="34.5">
      <c r="A22" s="123"/>
      <c r="B22" s="137" t="s">
        <v>498</v>
      </c>
      <c r="C22" s="134">
        <f>C23*100/C24</f>
        <v>41.026265550444563</v>
      </c>
      <c r="D22" s="134">
        <f t="shared" ref="D22:W22" si="2">D23*100/D24</f>
        <v>19.554825216611892</v>
      </c>
      <c r="E22" s="134">
        <f t="shared" si="2"/>
        <v>73.136267662822803</v>
      </c>
      <c r="F22" s="134">
        <f t="shared" si="2"/>
        <v>23.031961198855864</v>
      </c>
      <c r="G22" s="134">
        <f t="shared" si="2"/>
        <v>20.13406751256883</v>
      </c>
      <c r="H22" s="134">
        <f t="shared" si="2"/>
        <v>52.136752136752136</v>
      </c>
      <c r="I22" s="134">
        <f t="shared" si="2"/>
        <v>41.978076731439963</v>
      </c>
      <c r="J22" s="134">
        <f t="shared" si="2"/>
        <v>53.094010313367711</v>
      </c>
      <c r="K22" s="134">
        <f t="shared" si="2"/>
        <v>70.123289984799868</v>
      </c>
      <c r="L22" s="134">
        <f t="shared" si="2"/>
        <v>9.9733155436957972</v>
      </c>
      <c r="M22" s="134">
        <f t="shared" si="2"/>
        <v>21.625640178423922</v>
      </c>
      <c r="N22" s="134">
        <f t="shared" si="2"/>
        <v>32.733483891255254</v>
      </c>
      <c r="O22" s="134">
        <f t="shared" si="2"/>
        <v>31.814144051050562</v>
      </c>
      <c r="P22" s="134">
        <f t="shared" si="2"/>
        <v>63.999615790990298</v>
      </c>
      <c r="Q22" s="134">
        <f t="shared" si="2"/>
        <v>40.450418518417536</v>
      </c>
      <c r="R22" s="134">
        <f t="shared" si="2"/>
        <v>51.119697536249951</v>
      </c>
      <c r="S22" s="134">
        <f t="shared" si="2"/>
        <v>37.110230472416312</v>
      </c>
      <c r="T22" s="134">
        <f t="shared" si="2"/>
        <v>22.48059376276726</v>
      </c>
      <c r="U22" s="134">
        <f t="shared" si="2"/>
        <v>45.899215106358774</v>
      </c>
      <c r="V22" s="134">
        <f t="shared" si="2"/>
        <v>26.024175914847973</v>
      </c>
      <c r="W22" s="134">
        <f t="shared" si="2"/>
        <v>92.203731185075256</v>
      </c>
    </row>
    <row r="23" spans="1:256" s="69" customFormat="1" ht="34.5">
      <c r="A23" s="71" t="s">
        <v>355</v>
      </c>
      <c r="B23" s="129" t="s">
        <v>499</v>
      </c>
      <c r="C23" s="135">
        <f>SUM(D23:W23)</f>
        <v>176863</v>
      </c>
      <c r="D23" s="135">
        <v>2618</v>
      </c>
      <c r="E23" s="136">
        <v>4503</v>
      </c>
      <c r="F23" s="136">
        <v>1852</v>
      </c>
      <c r="G23" s="136">
        <v>841</v>
      </c>
      <c r="H23" s="136">
        <v>3111</v>
      </c>
      <c r="I23" s="136">
        <v>1685</v>
      </c>
      <c r="J23" s="136">
        <v>2677</v>
      </c>
      <c r="K23" s="136">
        <v>4152</v>
      </c>
      <c r="L23" s="136">
        <v>598</v>
      </c>
      <c r="M23" s="136">
        <v>1309</v>
      </c>
      <c r="N23" s="136">
        <v>22901</v>
      </c>
      <c r="O23" s="136">
        <v>17549</v>
      </c>
      <c r="P23" s="136">
        <v>33315</v>
      </c>
      <c r="Q23" s="136">
        <v>14836</v>
      </c>
      <c r="R23" s="136">
        <v>12304</v>
      </c>
      <c r="S23" s="136">
        <v>14234</v>
      </c>
      <c r="T23" s="136">
        <v>6603</v>
      </c>
      <c r="U23" s="136">
        <v>8070</v>
      </c>
      <c r="V23" s="136">
        <v>6308</v>
      </c>
      <c r="W23" s="136">
        <v>17397</v>
      </c>
    </row>
    <row r="24" spans="1:256" s="69" customFormat="1">
      <c r="A24" s="123" t="s">
        <v>357</v>
      </c>
      <c r="B24" s="129" t="s">
        <v>497</v>
      </c>
      <c r="C24" s="135">
        <f>SUM(D24:W24)</f>
        <v>431097</v>
      </c>
      <c r="D24" s="124">
        <v>13388</v>
      </c>
      <c r="E24" s="124">
        <v>6157</v>
      </c>
      <c r="F24" s="124">
        <v>8041</v>
      </c>
      <c r="G24" s="124">
        <v>4177</v>
      </c>
      <c r="H24" s="124">
        <v>5967</v>
      </c>
      <c r="I24" s="124">
        <v>4014</v>
      </c>
      <c r="J24" s="124">
        <v>5042</v>
      </c>
      <c r="K24" s="124">
        <v>5921</v>
      </c>
      <c r="L24" s="124">
        <v>5996</v>
      </c>
      <c r="M24" s="124">
        <v>6053</v>
      </c>
      <c r="N24" s="124">
        <v>69962</v>
      </c>
      <c r="O24" s="124">
        <v>55161</v>
      </c>
      <c r="P24" s="124">
        <v>52055</v>
      </c>
      <c r="Q24" s="124">
        <v>36677</v>
      </c>
      <c r="R24" s="124">
        <v>24069</v>
      </c>
      <c r="S24" s="124">
        <v>38356</v>
      </c>
      <c r="T24" s="124">
        <v>29372</v>
      </c>
      <c r="U24" s="124">
        <v>17582</v>
      </c>
      <c r="V24" s="124">
        <v>24239</v>
      </c>
      <c r="W24" s="124">
        <v>18868</v>
      </c>
    </row>
    <row r="25" spans="1:256" s="69" customFormat="1" ht="34.5">
      <c r="A25" s="123"/>
      <c r="B25" s="137" t="s">
        <v>500</v>
      </c>
      <c r="C25" s="13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56" s="69" customFormat="1" ht="34.5">
      <c r="A26" s="71" t="s">
        <v>355</v>
      </c>
      <c r="B26" s="129" t="s">
        <v>501</v>
      </c>
      <c r="C26" s="153" t="s">
        <v>247</v>
      </c>
      <c r="D26" s="153" t="s">
        <v>247</v>
      </c>
      <c r="E26" s="153" t="s">
        <v>247</v>
      </c>
      <c r="F26" s="153" t="s">
        <v>247</v>
      </c>
      <c r="G26" s="153" t="s">
        <v>247</v>
      </c>
      <c r="H26" s="153" t="s">
        <v>247</v>
      </c>
      <c r="I26" s="153" t="s">
        <v>247</v>
      </c>
      <c r="J26" s="153" t="s">
        <v>247</v>
      </c>
      <c r="K26" s="153" t="s">
        <v>247</v>
      </c>
      <c r="L26" s="153" t="s">
        <v>247</v>
      </c>
      <c r="M26" s="153" t="s">
        <v>247</v>
      </c>
      <c r="N26" s="152" t="s">
        <v>510</v>
      </c>
      <c r="O26" s="73"/>
      <c r="P26" s="73"/>
      <c r="Q26" s="73"/>
      <c r="R26" s="73"/>
      <c r="S26" s="73"/>
      <c r="T26" s="73"/>
      <c r="U26" s="73"/>
      <c r="V26" s="73"/>
      <c r="W26" s="73"/>
    </row>
    <row r="27" spans="1:256" s="69" customFormat="1">
      <c r="A27" s="123" t="s">
        <v>357</v>
      </c>
      <c r="B27" s="129" t="s">
        <v>502</v>
      </c>
      <c r="C27" s="135">
        <f>SUM(D27:M27)</f>
        <v>693247</v>
      </c>
      <c r="D27" s="124">
        <v>133826</v>
      </c>
      <c r="E27" s="124">
        <v>103010</v>
      </c>
      <c r="F27" s="124">
        <v>98831</v>
      </c>
      <c r="G27" s="124">
        <v>62427</v>
      </c>
      <c r="H27" s="124">
        <v>51056</v>
      </c>
      <c r="I27" s="124">
        <v>67058</v>
      </c>
      <c r="J27" s="124">
        <v>53106</v>
      </c>
      <c r="K27" s="124">
        <v>37804</v>
      </c>
      <c r="L27" s="124">
        <v>46359</v>
      </c>
      <c r="M27" s="124">
        <v>39770</v>
      </c>
      <c r="N27" s="138" t="s">
        <v>511</v>
      </c>
      <c r="O27" s="124"/>
      <c r="P27" s="73"/>
      <c r="Q27" s="73"/>
      <c r="R27" s="73"/>
      <c r="S27" s="73"/>
      <c r="T27" s="73"/>
      <c r="U27" s="73"/>
      <c r="V27" s="73"/>
      <c r="W27" s="73"/>
    </row>
    <row r="28" spans="1:256" s="69" customFormat="1" ht="51.75">
      <c r="A28" s="66" t="s">
        <v>383</v>
      </c>
      <c r="B28" s="67" t="s">
        <v>384</v>
      </c>
      <c r="C28" s="131" t="s">
        <v>503</v>
      </c>
      <c r="D28" s="132" t="s">
        <v>504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39"/>
      <c r="P28" s="68"/>
      <c r="Q28" s="68"/>
      <c r="R28" s="68"/>
      <c r="S28" s="68"/>
      <c r="T28" s="68"/>
      <c r="U28" s="68"/>
      <c r="V28" s="68"/>
      <c r="W28" s="68"/>
    </row>
    <row r="29" spans="1:256" s="69" customFormat="1" ht="51.75">
      <c r="A29" s="71"/>
      <c r="B29" s="140" t="s">
        <v>385</v>
      </c>
      <c r="C29" s="141">
        <f>C30*100/C31</f>
        <v>19.441634634837143</v>
      </c>
      <c r="D29" s="141">
        <f t="shared" ref="D29:W29" si="3">D30*100/D31</f>
        <v>21.226415094339622</v>
      </c>
      <c r="E29" s="141">
        <f t="shared" si="3"/>
        <v>18.75</v>
      </c>
      <c r="F29" s="141">
        <f t="shared" si="3"/>
        <v>23.076923076923077</v>
      </c>
      <c r="G29" s="141">
        <f t="shared" si="3"/>
        <v>22.5</v>
      </c>
      <c r="H29" s="141">
        <f t="shared" si="3"/>
        <v>17.241379310344829</v>
      </c>
      <c r="I29" s="141">
        <f t="shared" si="3"/>
        <v>20.491803278688526</v>
      </c>
      <c r="J29" s="141">
        <f t="shared" si="3"/>
        <v>17.901234567901234</v>
      </c>
      <c r="K29" s="141">
        <f t="shared" si="3"/>
        <v>17.267552182163186</v>
      </c>
      <c r="L29" s="141">
        <f t="shared" si="3"/>
        <v>25</v>
      </c>
      <c r="M29" s="141">
        <f t="shared" si="3"/>
        <v>21.428571428571427</v>
      </c>
      <c r="N29" s="141">
        <f t="shared" si="3"/>
        <v>18.20580474934037</v>
      </c>
      <c r="O29" s="141">
        <f t="shared" si="3"/>
        <v>21.095334685598377</v>
      </c>
      <c r="P29" s="141">
        <f t="shared" si="3"/>
        <v>20.110055027513756</v>
      </c>
      <c r="Q29" s="141">
        <f t="shared" si="3"/>
        <v>19.375573921028465</v>
      </c>
      <c r="R29" s="141">
        <f t="shared" si="3"/>
        <v>18.893678160919539</v>
      </c>
      <c r="S29" s="141">
        <f t="shared" si="3"/>
        <v>18.484464172479392</v>
      </c>
      <c r="T29" s="141">
        <f t="shared" si="3"/>
        <v>22.316384180790962</v>
      </c>
      <c r="U29" s="141">
        <f t="shared" si="3"/>
        <v>21.227621483375959</v>
      </c>
      <c r="V29" s="141">
        <f t="shared" si="3"/>
        <v>18.167938931297709</v>
      </c>
      <c r="W29" s="141">
        <f t="shared" si="3"/>
        <v>17.93548387096774</v>
      </c>
    </row>
    <row r="30" spans="1:256" s="69" customFormat="1" ht="51.75">
      <c r="A30" s="71" t="s">
        <v>355</v>
      </c>
      <c r="B30" s="72" t="s">
        <v>386</v>
      </c>
      <c r="C30" s="124">
        <f>SUM(D30:W30)</f>
        <v>2883</v>
      </c>
      <c r="D30" s="124">
        <v>45</v>
      </c>
      <c r="E30" s="124">
        <v>21</v>
      </c>
      <c r="F30" s="124">
        <v>9</v>
      </c>
      <c r="G30" s="124">
        <v>9</v>
      </c>
      <c r="H30" s="124">
        <v>10</v>
      </c>
      <c r="I30" s="124">
        <v>25</v>
      </c>
      <c r="J30" s="124">
        <v>29</v>
      </c>
      <c r="K30" s="124">
        <v>91</v>
      </c>
      <c r="L30" s="124">
        <v>4</v>
      </c>
      <c r="M30" s="124">
        <v>3</v>
      </c>
      <c r="N30" s="124">
        <v>69</v>
      </c>
      <c r="O30" s="142">
        <v>208</v>
      </c>
      <c r="P30" s="124">
        <v>804</v>
      </c>
      <c r="Q30" s="124">
        <v>211</v>
      </c>
      <c r="R30" s="124">
        <v>263</v>
      </c>
      <c r="S30" s="124">
        <v>583</v>
      </c>
      <c r="T30" s="124">
        <v>158</v>
      </c>
      <c r="U30" s="124">
        <v>83</v>
      </c>
      <c r="V30" s="124">
        <v>119</v>
      </c>
      <c r="W30" s="124">
        <v>139</v>
      </c>
    </row>
    <row r="31" spans="1:256" s="69" customFormat="1" ht="34.5">
      <c r="A31" s="123" t="s">
        <v>357</v>
      </c>
      <c r="B31" s="72" t="s">
        <v>387</v>
      </c>
      <c r="C31" s="124">
        <f>SUM(D31:W31)</f>
        <v>14829</v>
      </c>
      <c r="D31" s="124">
        <v>212</v>
      </c>
      <c r="E31" s="125">
        <v>112</v>
      </c>
      <c r="F31" s="124">
        <v>39</v>
      </c>
      <c r="G31" s="124">
        <v>40</v>
      </c>
      <c r="H31" s="124">
        <v>58</v>
      </c>
      <c r="I31" s="124">
        <v>122</v>
      </c>
      <c r="J31" s="124">
        <v>162</v>
      </c>
      <c r="K31" s="124">
        <v>527</v>
      </c>
      <c r="L31" s="124">
        <v>16</v>
      </c>
      <c r="M31" s="124">
        <v>14</v>
      </c>
      <c r="N31" s="124">
        <v>379</v>
      </c>
      <c r="O31" s="125">
        <v>986</v>
      </c>
      <c r="P31" s="124">
        <v>3998</v>
      </c>
      <c r="Q31" s="124">
        <v>1089</v>
      </c>
      <c r="R31" s="124">
        <v>1392</v>
      </c>
      <c r="S31" s="124">
        <v>3154</v>
      </c>
      <c r="T31" s="124">
        <v>708</v>
      </c>
      <c r="U31" s="124">
        <v>391</v>
      </c>
      <c r="V31" s="124">
        <v>655</v>
      </c>
      <c r="W31" s="124">
        <v>775</v>
      </c>
    </row>
    <row r="32" spans="1:256" s="69" customFormat="1" ht="51.75">
      <c r="A32" s="71"/>
      <c r="B32" s="140" t="s">
        <v>388</v>
      </c>
      <c r="C32" s="141">
        <f>C33*100/C34</f>
        <v>20.170581405733678</v>
      </c>
      <c r="D32" s="141">
        <f t="shared" ref="D32:W32" si="4">D33*100/D34</f>
        <v>25.336322869955158</v>
      </c>
      <c r="E32" s="141">
        <f t="shared" si="4"/>
        <v>21.875</v>
      </c>
      <c r="F32" s="141">
        <f t="shared" si="4"/>
        <v>22.672064777327936</v>
      </c>
      <c r="G32" s="141">
        <f t="shared" si="4"/>
        <v>23.170731707317074</v>
      </c>
      <c r="H32" s="141">
        <f t="shared" si="4"/>
        <v>22.580645161290324</v>
      </c>
      <c r="I32" s="141">
        <f t="shared" si="4"/>
        <v>28.368794326241133</v>
      </c>
      <c r="J32" s="141">
        <f t="shared" si="4"/>
        <v>19.611650485436893</v>
      </c>
      <c r="K32" s="141">
        <f t="shared" si="4"/>
        <v>21.490467937608319</v>
      </c>
      <c r="L32" s="141">
        <f t="shared" si="4"/>
        <v>19.148936170212767</v>
      </c>
      <c r="M32" s="141">
        <f t="shared" si="4"/>
        <v>21.875</v>
      </c>
      <c r="N32" s="141">
        <f t="shared" si="4"/>
        <v>18.905472636815919</v>
      </c>
      <c r="O32" s="141">
        <f t="shared" si="4"/>
        <v>17.891373801916934</v>
      </c>
      <c r="P32" s="141">
        <f t="shared" si="4"/>
        <v>21.491332225124673</v>
      </c>
      <c r="Q32" s="141">
        <f t="shared" si="4"/>
        <v>17.476303317535546</v>
      </c>
      <c r="R32" s="141">
        <f t="shared" si="4"/>
        <v>18.192557590076788</v>
      </c>
      <c r="S32" s="141">
        <f t="shared" si="4"/>
        <v>18.285714285714285</v>
      </c>
      <c r="T32" s="141">
        <f t="shared" si="4"/>
        <v>23.063063063063062</v>
      </c>
      <c r="U32" s="141">
        <f t="shared" si="4"/>
        <v>19.602977667493796</v>
      </c>
      <c r="V32" s="141">
        <f t="shared" si="4"/>
        <v>17.814371257485028</v>
      </c>
      <c r="W32" s="141">
        <f t="shared" si="4"/>
        <v>22.121535181236673</v>
      </c>
    </row>
    <row r="33" spans="1:256" s="69" customFormat="1" ht="34.5">
      <c r="A33" s="71" t="s">
        <v>355</v>
      </c>
      <c r="B33" s="72" t="s">
        <v>505</v>
      </c>
      <c r="C33" s="124">
        <f>SUM(D33:W33)</f>
        <v>4517</v>
      </c>
      <c r="D33" s="124">
        <v>226</v>
      </c>
      <c r="E33" s="124">
        <v>28</v>
      </c>
      <c r="F33" s="124">
        <v>112</v>
      </c>
      <c r="G33" s="124">
        <v>38</v>
      </c>
      <c r="H33" s="124">
        <v>7</v>
      </c>
      <c r="I33" s="124">
        <v>120</v>
      </c>
      <c r="J33" s="124">
        <v>101</v>
      </c>
      <c r="K33" s="124">
        <v>124</v>
      </c>
      <c r="L33" s="124">
        <v>36</v>
      </c>
      <c r="M33" s="124">
        <v>7</v>
      </c>
      <c r="N33" s="124">
        <v>228</v>
      </c>
      <c r="O33" s="142">
        <v>336</v>
      </c>
      <c r="P33" s="124">
        <v>905</v>
      </c>
      <c r="Q33" s="124">
        <v>295</v>
      </c>
      <c r="R33" s="124">
        <v>616</v>
      </c>
      <c r="S33" s="124">
        <v>192</v>
      </c>
      <c r="T33" s="124">
        <v>256</v>
      </c>
      <c r="U33" s="124">
        <v>237</v>
      </c>
      <c r="V33" s="124">
        <v>238</v>
      </c>
      <c r="W33" s="124">
        <v>415</v>
      </c>
    </row>
    <row r="34" spans="1:256" s="69" customFormat="1" ht="34.5">
      <c r="A34" s="123" t="s">
        <v>357</v>
      </c>
      <c r="B34" s="72" t="s">
        <v>390</v>
      </c>
      <c r="C34" s="124">
        <f>SUM(D34:W34)</f>
        <v>22394</v>
      </c>
      <c r="D34" s="124">
        <v>892</v>
      </c>
      <c r="E34" s="143">
        <v>128</v>
      </c>
      <c r="F34" s="124">
        <v>494</v>
      </c>
      <c r="G34" s="124">
        <v>164</v>
      </c>
      <c r="H34" s="124">
        <v>31</v>
      </c>
      <c r="I34" s="124">
        <v>423</v>
      </c>
      <c r="J34" s="124">
        <v>515</v>
      </c>
      <c r="K34" s="124">
        <v>577</v>
      </c>
      <c r="L34" s="124">
        <v>188</v>
      </c>
      <c r="M34" s="124">
        <v>32</v>
      </c>
      <c r="N34" s="124">
        <v>1206</v>
      </c>
      <c r="O34" s="142">
        <v>1878</v>
      </c>
      <c r="P34" s="124">
        <v>4211</v>
      </c>
      <c r="Q34" s="124">
        <v>1688</v>
      </c>
      <c r="R34" s="124">
        <v>3386</v>
      </c>
      <c r="S34" s="124">
        <v>1050</v>
      </c>
      <c r="T34" s="124">
        <v>1110</v>
      </c>
      <c r="U34" s="124">
        <v>1209</v>
      </c>
      <c r="V34" s="124">
        <v>1336</v>
      </c>
      <c r="W34" s="124">
        <v>1876</v>
      </c>
    </row>
    <row r="35" spans="1:256" s="70" customFormat="1" ht="34.5">
      <c r="A35" s="66" t="s">
        <v>391</v>
      </c>
      <c r="B35" s="127" t="s">
        <v>392</v>
      </c>
      <c r="C35" s="128" t="s">
        <v>393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s="70" customFormat="1" ht="51.75">
      <c r="A36" s="66" t="s">
        <v>394</v>
      </c>
      <c r="B36" s="144" t="s">
        <v>395</v>
      </c>
      <c r="C36" s="145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1:256" s="69" customFormat="1" ht="69">
      <c r="A37" s="71" t="s">
        <v>355</v>
      </c>
      <c r="B37" s="72" t="s">
        <v>396</v>
      </c>
      <c r="C37" s="146"/>
      <c r="D37" s="151" t="s">
        <v>448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6"/>
      <c r="P37" s="73"/>
      <c r="Q37" s="73"/>
      <c r="R37" s="73"/>
      <c r="S37" s="73"/>
      <c r="T37" s="73"/>
      <c r="U37" s="73"/>
      <c r="V37" s="73"/>
      <c r="W37" s="73"/>
    </row>
    <row r="38" spans="1:256" s="69" customFormat="1" ht="51.75">
      <c r="A38" s="123" t="s">
        <v>357</v>
      </c>
      <c r="B38" s="72" t="s">
        <v>397</v>
      </c>
      <c r="C38" s="73">
        <f>SUM(D38:M38)</f>
        <v>163</v>
      </c>
      <c r="D38" s="73">
        <v>30</v>
      </c>
      <c r="E38" s="147">
        <v>0</v>
      </c>
      <c r="F38" s="73">
        <v>112</v>
      </c>
      <c r="G38" s="73">
        <v>20</v>
      </c>
      <c r="H38" s="73">
        <v>0</v>
      </c>
      <c r="I38" s="73">
        <v>0</v>
      </c>
      <c r="J38" s="73">
        <v>0</v>
      </c>
      <c r="K38" s="73">
        <v>0</v>
      </c>
      <c r="L38" s="73">
        <v>1</v>
      </c>
      <c r="M38" s="73">
        <v>0</v>
      </c>
      <c r="N38" s="148"/>
      <c r="O38" s="126"/>
      <c r="P38" s="73"/>
      <c r="Q38" s="73"/>
      <c r="R38" s="73"/>
      <c r="S38" s="73"/>
      <c r="T38" s="73"/>
      <c r="U38" s="73"/>
      <c r="V38" s="73"/>
      <c r="W38" s="73"/>
    </row>
    <row r="39" spans="1:256" s="70" customFormat="1">
      <c r="A39" s="66" t="s">
        <v>398</v>
      </c>
      <c r="B39" s="67" t="s">
        <v>399</v>
      </c>
      <c r="C39" s="149">
        <f>C40*100/C41</f>
        <v>7.7899343544857764</v>
      </c>
      <c r="D39" s="149">
        <f t="shared" ref="D39:M39" si="5">D40*100/D41</f>
        <v>11.469311841289523</v>
      </c>
      <c r="E39" s="149">
        <f t="shared" si="5"/>
        <v>6.0409924487594386</v>
      </c>
      <c r="F39" s="149">
        <f t="shared" si="5"/>
        <v>6.0665362035225048</v>
      </c>
      <c r="G39" s="149">
        <f t="shared" si="5"/>
        <v>8.5585585585585591</v>
      </c>
      <c r="H39" s="149">
        <f t="shared" si="5"/>
        <v>3.8095238095238093</v>
      </c>
      <c r="I39" s="149">
        <f t="shared" si="5"/>
        <v>3.5714285714285716</v>
      </c>
      <c r="J39" s="149">
        <f t="shared" si="5"/>
        <v>5.7894736842105265</v>
      </c>
      <c r="K39" s="149">
        <f t="shared" si="5"/>
        <v>10.204081632653061</v>
      </c>
      <c r="L39" s="149">
        <f t="shared" si="5"/>
        <v>4.7393364928909953</v>
      </c>
      <c r="M39" s="149">
        <f t="shared" si="5"/>
        <v>4.7619047619047619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</row>
    <row r="40" spans="1:256" s="69" customFormat="1" ht="34.5">
      <c r="A40" s="123" t="s">
        <v>355</v>
      </c>
      <c r="B40" s="72" t="s">
        <v>455</v>
      </c>
      <c r="C40" s="124">
        <f>SUM(D40:M40)</f>
        <v>356</v>
      </c>
      <c r="D40" s="124">
        <v>185</v>
      </c>
      <c r="E40" s="124">
        <v>56</v>
      </c>
      <c r="F40" s="124">
        <v>31</v>
      </c>
      <c r="G40" s="124">
        <v>19</v>
      </c>
      <c r="H40" s="124">
        <v>20</v>
      </c>
      <c r="I40" s="124">
        <v>5</v>
      </c>
      <c r="J40" s="124">
        <v>11</v>
      </c>
      <c r="K40" s="124">
        <v>15</v>
      </c>
      <c r="L40" s="124">
        <v>10</v>
      </c>
      <c r="M40" s="124">
        <v>4</v>
      </c>
      <c r="N40" s="195" t="s">
        <v>534</v>
      </c>
      <c r="O40" s="126"/>
      <c r="P40" s="73"/>
      <c r="Q40" s="73"/>
      <c r="R40" s="73"/>
      <c r="S40" s="73"/>
      <c r="T40" s="73"/>
      <c r="U40" s="73"/>
      <c r="V40" s="73"/>
      <c r="W40" s="73"/>
    </row>
    <row r="41" spans="1:256" s="69" customFormat="1" ht="34.5">
      <c r="A41" s="71" t="s">
        <v>357</v>
      </c>
      <c r="B41" s="72" t="s">
        <v>456</v>
      </c>
      <c r="C41" s="124">
        <f>SUM(D41:M41)</f>
        <v>4570</v>
      </c>
      <c r="D41" s="124">
        <v>1613</v>
      </c>
      <c r="E41" s="125">
        <v>927</v>
      </c>
      <c r="F41" s="124">
        <v>511</v>
      </c>
      <c r="G41" s="124">
        <v>222</v>
      </c>
      <c r="H41" s="124">
        <v>525</v>
      </c>
      <c r="I41" s="124">
        <v>140</v>
      </c>
      <c r="J41" s="124">
        <v>190</v>
      </c>
      <c r="K41" s="124">
        <v>147</v>
      </c>
      <c r="L41" s="124">
        <v>211</v>
      </c>
      <c r="M41" s="124">
        <v>84</v>
      </c>
      <c r="N41" s="73"/>
      <c r="O41" s="126"/>
      <c r="P41" s="73"/>
      <c r="Q41" s="73"/>
      <c r="R41" s="73"/>
      <c r="S41" s="73"/>
      <c r="T41" s="73"/>
      <c r="U41" s="73"/>
      <c r="V41" s="73"/>
      <c r="W41" s="73"/>
    </row>
    <row r="42" spans="1:256" s="70" customFormat="1" ht="34.5">
      <c r="A42" s="66" t="s">
        <v>402</v>
      </c>
      <c r="B42" s="144" t="s">
        <v>403</v>
      </c>
      <c r="C42" s="14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s="69" customFormat="1" ht="86.25">
      <c r="A43" s="71" t="s">
        <v>355</v>
      </c>
      <c r="B43" s="72" t="s">
        <v>404</v>
      </c>
      <c r="C43" s="73"/>
      <c r="D43" s="74" t="s">
        <v>447</v>
      </c>
      <c r="E43" s="74"/>
      <c r="F43" s="73"/>
      <c r="G43" s="73"/>
      <c r="H43" s="73"/>
      <c r="I43" s="73"/>
      <c r="J43" s="73"/>
      <c r="K43" s="73"/>
      <c r="L43" s="73"/>
      <c r="M43" s="73"/>
      <c r="N43" s="73"/>
      <c r="O43" s="126"/>
      <c r="P43" s="73"/>
      <c r="Q43" s="73"/>
      <c r="R43" s="73"/>
      <c r="S43" s="73"/>
      <c r="T43" s="73"/>
      <c r="U43" s="73"/>
      <c r="V43" s="73"/>
      <c r="W43" s="73"/>
    </row>
    <row r="44" spans="1:256" s="69" customFormat="1" ht="86.25">
      <c r="A44" s="123" t="s">
        <v>357</v>
      </c>
      <c r="B44" s="72" t="s">
        <v>406</v>
      </c>
      <c r="C44" s="73"/>
      <c r="D44" s="150" t="s">
        <v>446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126"/>
      <c r="P44" s="73"/>
      <c r="Q44" s="73"/>
      <c r="R44" s="73"/>
      <c r="S44" s="73"/>
      <c r="T44" s="73"/>
      <c r="U44" s="73"/>
      <c r="V44" s="73"/>
      <c r="W44" s="73"/>
    </row>
  </sheetData>
  <mergeCells count="5">
    <mergeCell ref="N6:W6"/>
    <mergeCell ref="A3:A4"/>
    <mergeCell ref="C3:C4"/>
    <mergeCell ref="D3:M3"/>
    <mergeCell ref="N3:W3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firstPageNumber="13" orientation="landscape" useFirstPageNumber="1" verticalDpi="0" r:id="rId1"/>
  <headerFooter>
    <oddHeader>&amp;C&amp;A&amp;R&amp;P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0"/>
  <sheetViews>
    <sheetView zoomScale="115" zoomScaleNormal="115" zoomScaleSheetLayoutView="115" zoomScalePageLayoutView="115" workbookViewId="0">
      <pane xSplit="2" ySplit="4" topLeftCell="C9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RowHeight="17.25"/>
  <cols>
    <col min="1" max="1" width="7.25" style="1" customWidth="1"/>
    <col min="2" max="2" width="31.375" style="1" customWidth="1"/>
    <col min="3" max="3" width="9.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.75">
      <c r="A1" s="47" t="s">
        <v>352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56" ht="20.25">
      <c r="A2" s="48"/>
      <c r="B2" s="49" t="s">
        <v>407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56">
      <c r="A3" s="257" t="s">
        <v>0</v>
      </c>
      <c r="B3" s="18" t="s">
        <v>1</v>
      </c>
      <c r="C3" s="259" t="s">
        <v>2</v>
      </c>
      <c r="D3" s="261" t="s">
        <v>230</v>
      </c>
      <c r="E3" s="262"/>
      <c r="F3" s="262"/>
      <c r="G3" s="262"/>
      <c r="H3" s="262"/>
      <c r="I3" s="263"/>
      <c r="J3" s="263"/>
      <c r="K3" s="263"/>
      <c r="L3" s="263"/>
      <c r="M3" s="263"/>
      <c r="N3" s="264" t="s">
        <v>242</v>
      </c>
      <c r="O3" s="265"/>
      <c r="P3" s="265"/>
      <c r="Q3" s="265"/>
      <c r="R3" s="265"/>
      <c r="S3" s="265"/>
      <c r="T3" s="265"/>
      <c r="U3" s="265"/>
      <c r="V3" s="265"/>
      <c r="W3" s="266"/>
    </row>
    <row r="4" spans="1:256" ht="34.5" customHeight="1">
      <c r="A4" s="268"/>
      <c r="B4" s="50"/>
      <c r="C4" s="267"/>
      <c r="D4" s="20" t="s">
        <v>239</v>
      </c>
      <c r="E4" s="20" t="s">
        <v>229</v>
      </c>
      <c r="F4" s="20" t="s">
        <v>237</v>
      </c>
      <c r="G4" s="20" t="s">
        <v>231</v>
      </c>
      <c r="H4" s="20" t="s">
        <v>232</v>
      </c>
      <c r="I4" s="20" t="s">
        <v>233</v>
      </c>
      <c r="J4" s="20" t="s">
        <v>234</v>
      </c>
      <c r="K4" s="20" t="s">
        <v>235</v>
      </c>
      <c r="L4" s="20" t="s">
        <v>236</v>
      </c>
      <c r="M4" s="20" t="s">
        <v>238</v>
      </c>
      <c r="N4" s="20" t="s">
        <v>240</v>
      </c>
      <c r="O4" s="20" t="s">
        <v>241</v>
      </c>
      <c r="P4" s="20" t="s">
        <v>237</v>
      </c>
      <c r="Q4" s="20" t="s">
        <v>231</v>
      </c>
      <c r="R4" s="20" t="s">
        <v>232</v>
      </c>
      <c r="S4" s="20" t="s">
        <v>233</v>
      </c>
      <c r="T4" s="20" t="s">
        <v>234</v>
      </c>
      <c r="U4" s="20" t="s">
        <v>235</v>
      </c>
      <c r="V4" s="20" t="s">
        <v>236</v>
      </c>
      <c r="W4" s="20" t="s">
        <v>238</v>
      </c>
    </row>
    <row r="5" spans="1:256" s="62" customFormat="1" ht="34.5">
      <c r="A5" s="54" t="s">
        <v>353</v>
      </c>
      <c r="B5" s="61" t="s">
        <v>354</v>
      </c>
      <c r="C5" s="89">
        <f t="shared" ref="C5:M5" si="0">C6*100/C7</f>
        <v>48.914781814027876</v>
      </c>
      <c r="D5" s="89">
        <f t="shared" si="0"/>
        <v>61.738578680203048</v>
      </c>
      <c r="E5" s="89">
        <f t="shared" si="0"/>
        <v>42.019950124688279</v>
      </c>
      <c r="F5" s="89">
        <f t="shared" si="0"/>
        <v>40.918163672654693</v>
      </c>
      <c r="G5" s="89">
        <f t="shared" si="0"/>
        <v>15.277777777777779</v>
      </c>
      <c r="H5" s="89">
        <f t="shared" si="0"/>
        <v>42.748091603053432</v>
      </c>
      <c r="I5" s="89">
        <f t="shared" si="0"/>
        <v>38.129496402877699</v>
      </c>
      <c r="J5" s="89">
        <f t="shared" si="0"/>
        <v>47.058823529411768</v>
      </c>
      <c r="K5" s="89">
        <f t="shared" si="0"/>
        <v>41.304347826086953</v>
      </c>
      <c r="L5" s="89">
        <f t="shared" si="0"/>
        <v>68.075117370892016</v>
      </c>
      <c r="M5" s="89">
        <f t="shared" si="0"/>
        <v>32.098765432098766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57" customFormat="1" ht="34.5">
      <c r="A6" s="64" t="s">
        <v>355</v>
      </c>
      <c r="B6" s="63" t="s">
        <v>358</v>
      </c>
      <c r="C6" s="79">
        <f>SUM(D6:M6)</f>
        <v>2141</v>
      </c>
      <c r="D6" s="79">
        <v>973</v>
      </c>
      <c r="E6" s="88">
        <v>337</v>
      </c>
      <c r="F6" s="79">
        <v>205</v>
      </c>
      <c r="G6" s="79">
        <v>33</v>
      </c>
      <c r="H6" s="79">
        <v>224</v>
      </c>
      <c r="I6" s="79">
        <v>53</v>
      </c>
      <c r="J6" s="79">
        <v>88</v>
      </c>
      <c r="K6" s="79">
        <v>57</v>
      </c>
      <c r="L6" s="79">
        <v>145</v>
      </c>
      <c r="M6" s="79">
        <v>26</v>
      </c>
      <c r="N6" s="294" t="s">
        <v>359</v>
      </c>
      <c r="O6" s="295"/>
      <c r="P6" s="295"/>
      <c r="Q6" s="295"/>
      <c r="R6" s="295"/>
      <c r="S6" s="295"/>
      <c r="T6" s="295"/>
      <c r="U6" s="295"/>
      <c r="V6" s="295"/>
      <c r="W6" s="296"/>
    </row>
    <row r="7" spans="1:256" s="57" customFormat="1">
      <c r="A7" s="58" t="s">
        <v>357</v>
      </c>
      <c r="B7" s="63" t="s">
        <v>356</v>
      </c>
      <c r="C7" s="79">
        <f>SUM(D7:M7)</f>
        <v>4377</v>
      </c>
      <c r="D7" s="79">
        <v>1576</v>
      </c>
      <c r="E7" s="79">
        <v>802</v>
      </c>
      <c r="F7" s="79">
        <v>501</v>
      </c>
      <c r="G7" s="79">
        <v>216</v>
      </c>
      <c r="H7" s="79">
        <v>524</v>
      </c>
      <c r="I7" s="79">
        <v>139</v>
      </c>
      <c r="J7" s="79">
        <v>187</v>
      </c>
      <c r="K7" s="79">
        <v>138</v>
      </c>
      <c r="L7" s="79">
        <v>213</v>
      </c>
      <c r="M7" s="79">
        <v>81</v>
      </c>
      <c r="N7" s="59"/>
      <c r="O7" s="65"/>
      <c r="P7" s="59"/>
      <c r="Q7" s="59"/>
      <c r="R7" s="59"/>
      <c r="S7" s="59"/>
      <c r="T7" s="59"/>
      <c r="U7" s="59"/>
      <c r="V7" s="59"/>
      <c r="W7" s="59"/>
    </row>
    <row r="8" spans="1:256" s="12" customFormat="1" ht="22.5" customHeight="1">
      <c r="A8" s="5" t="s">
        <v>360</v>
      </c>
      <c r="B8" s="9" t="s">
        <v>361</v>
      </c>
      <c r="C8" s="44" t="s">
        <v>362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25"/>
      <c r="B9" s="26"/>
      <c r="C9" s="4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56" s="12" customFormat="1" ht="22.5" customHeight="1">
      <c r="A10" s="5" t="s">
        <v>363</v>
      </c>
      <c r="B10" s="9" t="s">
        <v>364</v>
      </c>
      <c r="C10" s="44" t="s">
        <v>362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>
      <c r="A11" s="25"/>
      <c r="B11" s="22"/>
      <c r="C11" s="4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56" s="12" customFormat="1" ht="22.5" customHeight="1">
      <c r="A12" s="5" t="s">
        <v>365</v>
      </c>
      <c r="B12" s="9" t="s">
        <v>366</v>
      </c>
      <c r="C12" s="44" t="s">
        <v>362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>
      <c r="A13" s="25"/>
      <c r="B13" s="22"/>
      <c r="C13" s="4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56" s="12" customFormat="1" ht="34.5">
      <c r="A14" s="5" t="s">
        <v>367</v>
      </c>
      <c r="B14" s="6" t="s">
        <v>368</v>
      </c>
      <c r="C14" s="44" t="s">
        <v>362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>
      <c r="A15" s="25"/>
      <c r="B15" s="22"/>
      <c r="C15" s="4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56" s="12" customFormat="1" ht="34.5">
      <c r="A16" s="5" t="s">
        <v>369</v>
      </c>
      <c r="B16" s="6" t="s">
        <v>370</v>
      </c>
      <c r="C16" s="44" t="s">
        <v>362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>
      <c r="A17" s="25"/>
      <c r="B17" s="22"/>
      <c r="C17" s="4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56" s="12" customFormat="1" ht="36.75" customHeight="1">
      <c r="A18" s="5" t="s">
        <v>371</v>
      </c>
      <c r="B18" s="9" t="s">
        <v>372</v>
      </c>
      <c r="C18" s="4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51.75">
      <c r="A19" s="25" t="s">
        <v>355</v>
      </c>
      <c r="B19" s="26" t="s">
        <v>373</v>
      </c>
      <c r="C19" s="4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56" ht="34.5">
      <c r="A20" s="30" t="s">
        <v>357</v>
      </c>
      <c r="B20" s="26" t="s">
        <v>374</v>
      </c>
      <c r="C20" s="4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56" ht="34.5">
      <c r="A21" s="30" t="s">
        <v>375</v>
      </c>
      <c r="B21" s="27" t="s">
        <v>376</v>
      </c>
      <c r="C21" s="4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56" ht="51.75">
      <c r="A22" s="25" t="s">
        <v>355</v>
      </c>
      <c r="B22" s="26" t="s">
        <v>377</v>
      </c>
      <c r="C22" s="4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56" ht="51.75">
      <c r="A23" s="30" t="s">
        <v>357</v>
      </c>
      <c r="B23" s="26" t="s">
        <v>373</v>
      </c>
      <c r="C23" s="4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56" ht="34.5">
      <c r="A24" s="30" t="s">
        <v>378</v>
      </c>
      <c r="B24" s="27" t="s">
        <v>379</v>
      </c>
      <c r="C24" s="4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6" ht="51.75">
      <c r="A25" s="25" t="s">
        <v>355</v>
      </c>
      <c r="B25" s="26" t="s">
        <v>380</v>
      </c>
      <c r="C25" s="4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6" ht="51.75">
      <c r="A26" s="30" t="s">
        <v>357</v>
      </c>
      <c r="B26" s="26" t="s">
        <v>373</v>
      </c>
      <c r="C26" s="4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6" s="12" customFormat="1" ht="36.75" customHeight="1">
      <c r="A27" s="5" t="s">
        <v>381</v>
      </c>
      <c r="B27" s="9" t="s">
        <v>382</v>
      </c>
      <c r="C27" s="4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51.75">
      <c r="A28" s="5" t="s">
        <v>383</v>
      </c>
      <c r="B28" s="6" t="s">
        <v>384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/>
      <c r="U28" s="8"/>
      <c r="V28" s="8"/>
      <c r="W28" s="8"/>
    </row>
    <row r="29" spans="1:256" ht="51.75">
      <c r="A29" s="5"/>
      <c r="B29" s="6" t="s">
        <v>385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</row>
    <row r="30" spans="1:256" ht="51.75">
      <c r="A30" s="25" t="s">
        <v>355</v>
      </c>
      <c r="B30" s="22" t="s">
        <v>386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43"/>
      <c r="P30" s="23"/>
      <c r="Q30" s="23"/>
      <c r="R30" s="23"/>
      <c r="S30" s="23"/>
      <c r="T30" s="23"/>
      <c r="U30" s="23"/>
      <c r="V30" s="23"/>
      <c r="W30" s="23"/>
    </row>
    <row r="31" spans="1:256" ht="34.5">
      <c r="A31" s="30" t="s">
        <v>357</v>
      </c>
      <c r="B31" s="22" t="s">
        <v>387</v>
      </c>
      <c r="C31" s="23"/>
      <c r="D31" s="23"/>
      <c r="E31" s="24"/>
      <c r="F31" s="23"/>
      <c r="G31" s="23"/>
      <c r="H31" s="23"/>
      <c r="I31" s="23"/>
      <c r="J31" s="23"/>
      <c r="K31" s="23"/>
      <c r="L31" s="23"/>
      <c r="M31" s="23"/>
      <c r="N31" s="23"/>
      <c r="O31" s="43"/>
      <c r="P31" s="23"/>
      <c r="Q31" s="23"/>
      <c r="R31" s="23"/>
      <c r="S31" s="23"/>
      <c r="T31" s="23"/>
      <c r="U31" s="23"/>
      <c r="V31" s="23"/>
      <c r="W31" s="23"/>
    </row>
    <row r="32" spans="1:256" ht="51.75">
      <c r="A32" s="5"/>
      <c r="B32" s="6" t="s">
        <v>388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/>
      <c r="T32" s="8"/>
      <c r="U32" s="8"/>
      <c r="V32" s="8"/>
      <c r="W32" s="8"/>
    </row>
    <row r="33" spans="1:256" ht="51.75">
      <c r="A33" s="25" t="s">
        <v>355</v>
      </c>
      <c r="B33" s="22" t="s">
        <v>389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43"/>
      <c r="P33" s="23"/>
      <c r="Q33" s="23"/>
      <c r="R33" s="23"/>
      <c r="S33" s="23"/>
      <c r="T33" s="23"/>
      <c r="U33" s="23"/>
      <c r="V33" s="23"/>
      <c r="W33" s="23"/>
    </row>
    <row r="34" spans="1:256" ht="34.5">
      <c r="A34" s="30" t="s">
        <v>357</v>
      </c>
      <c r="B34" s="22" t="s">
        <v>390</v>
      </c>
      <c r="C34" s="23"/>
      <c r="D34" s="23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43"/>
      <c r="P34" s="23"/>
      <c r="Q34" s="23"/>
      <c r="R34" s="23"/>
      <c r="S34" s="23"/>
      <c r="T34" s="23"/>
      <c r="U34" s="23"/>
      <c r="V34" s="23"/>
      <c r="W34" s="23"/>
    </row>
    <row r="35" spans="1:256" s="12" customFormat="1" ht="34.5">
      <c r="A35" s="5" t="s">
        <v>391</v>
      </c>
      <c r="B35" s="9" t="s">
        <v>392</v>
      </c>
      <c r="C35" s="44" t="s">
        <v>393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>
      <c r="A36" s="25"/>
      <c r="B36" s="2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56" s="62" customFormat="1" ht="51.75">
      <c r="A37" s="54" t="s">
        <v>394</v>
      </c>
      <c r="B37" s="55" t="s">
        <v>395</v>
      </c>
      <c r="C37" s="8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7" customFormat="1" ht="69">
      <c r="A38" s="58" t="s">
        <v>355</v>
      </c>
      <c r="B38" s="63" t="s">
        <v>396</v>
      </c>
      <c r="C38" s="87"/>
      <c r="D38" s="60" t="s">
        <v>448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5"/>
      <c r="P38" s="59"/>
      <c r="Q38" s="59"/>
      <c r="R38" s="59"/>
      <c r="S38" s="59"/>
      <c r="T38" s="59"/>
      <c r="U38" s="59"/>
      <c r="V38" s="59"/>
      <c r="W38" s="59"/>
    </row>
    <row r="39" spans="1:256" s="57" customFormat="1" ht="51.75">
      <c r="A39" s="64" t="s">
        <v>357</v>
      </c>
      <c r="B39" s="63" t="s">
        <v>397</v>
      </c>
      <c r="C39" s="59">
        <f>SUM(D39:M39)</f>
        <v>163</v>
      </c>
      <c r="D39" s="85">
        <v>30</v>
      </c>
      <c r="E39" s="86">
        <v>0</v>
      </c>
      <c r="F39" s="85">
        <v>112</v>
      </c>
      <c r="G39" s="85">
        <v>20</v>
      </c>
      <c r="H39" s="85">
        <v>0</v>
      </c>
      <c r="I39" s="85">
        <v>0</v>
      </c>
      <c r="J39" s="85">
        <v>0</v>
      </c>
      <c r="K39" s="85">
        <v>0</v>
      </c>
      <c r="L39" s="85">
        <v>1</v>
      </c>
      <c r="M39" s="85">
        <v>0</v>
      </c>
      <c r="N39" s="85"/>
      <c r="O39" s="65"/>
      <c r="P39" s="59"/>
      <c r="Q39" s="59"/>
      <c r="R39" s="59"/>
      <c r="S39" s="59"/>
      <c r="T39" s="59"/>
      <c r="U39" s="59"/>
      <c r="V39" s="59"/>
      <c r="W39" s="59"/>
    </row>
    <row r="40" spans="1:256" s="62" customFormat="1">
      <c r="A40" s="54" t="s">
        <v>398</v>
      </c>
      <c r="B40" s="61" t="s">
        <v>399</v>
      </c>
      <c r="C40" s="90">
        <f>C41*100/C42</f>
        <v>7.7899343544857764</v>
      </c>
      <c r="D40" s="90">
        <f t="shared" ref="D40:M40" si="1">D41*100/D42</f>
        <v>11.469311841289523</v>
      </c>
      <c r="E40" s="90">
        <f t="shared" si="1"/>
        <v>6.0409924487594386</v>
      </c>
      <c r="F40" s="90">
        <f t="shared" si="1"/>
        <v>6.0665362035225048</v>
      </c>
      <c r="G40" s="90">
        <f t="shared" si="1"/>
        <v>8.5585585585585591</v>
      </c>
      <c r="H40" s="90">
        <f t="shared" si="1"/>
        <v>3.8095238095238093</v>
      </c>
      <c r="I40" s="90">
        <f t="shared" si="1"/>
        <v>3.5714285714285716</v>
      </c>
      <c r="J40" s="90">
        <f t="shared" si="1"/>
        <v>5.7894736842105265</v>
      </c>
      <c r="K40" s="90">
        <f t="shared" si="1"/>
        <v>10.204081632653061</v>
      </c>
      <c r="L40" s="90">
        <f t="shared" si="1"/>
        <v>4.7393364928909953</v>
      </c>
      <c r="M40" s="90">
        <f t="shared" si="1"/>
        <v>4.7619047619047619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7" customFormat="1" ht="34.5">
      <c r="A41" s="64" t="s">
        <v>355</v>
      </c>
      <c r="B41" s="63" t="s">
        <v>455</v>
      </c>
      <c r="C41" s="79">
        <f>SUM(D41:M41)</f>
        <v>356</v>
      </c>
      <c r="D41" s="79">
        <v>185</v>
      </c>
      <c r="E41" s="79">
        <v>56</v>
      </c>
      <c r="F41" s="79">
        <v>31</v>
      </c>
      <c r="G41" s="79">
        <v>19</v>
      </c>
      <c r="H41" s="79">
        <v>20</v>
      </c>
      <c r="I41" s="79">
        <v>5</v>
      </c>
      <c r="J41" s="79">
        <v>11</v>
      </c>
      <c r="K41" s="79">
        <v>15</v>
      </c>
      <c r="L41" s="79">
        <v>10</v>
      </c>
      <c r="M41" s="79">
        <v>4</v>
      </c>
      <c r="N41" s="59"/>
      <c r="O41" s="65"/>
      <c r="P41" s="59"/>
      <c r="Q41" s="59"/>
      <c r="R41" s="59"/>
      <c r="S41" s="59"/>
      <c r="T41" s="59"/>
      <c r="U41" s="59"/>
      <c r="V41" s="59"/>
      <c r="W41" s="59"/>
    </row>
    <row r="42" spans="1:256" s="57" customFormat="1" ht="34.5">
      <c r="A42" s="58" t="s">
        <v>357</v>
      </c>
      <c r="B42" s="63" t="s">
        <v>456</v>
      </c>
      <c r="C42" s="79">
        <f>SUM(D42:M42)</f>
        <v>4570</v>
      </c>
      <c r="D42" s="79">
        <v>1613</v>
      </c>
      <c r="E42" s="88">
        <v>927</v>
      </c>
      <c r="F42" s="79">
        <v>511</v>
      </c>
      <c r="G42" s="79">
        <v>222</v>
      </c>
      <c r="H42" s="79">
        <v>525</v>
      </c>
      <c r="I42" s="79">
        <v>140</v>
      </c>
      <c r="J42" s="79">
        <v>190</v>
      </c>
      <c r="K42" s="79">
        <v>147</v>
      </c>
      <c r="L42" s="79">
        <v>211</v>
      </c>
      <c r="M42" s="79">
        <v>84</v>
      </c>
      <c r="N42" s="59"/>
      <c r="O42" s="65"/>
      <c r="P42" s="59"/>
      <c r="Q42" s="59"/>
      <c r="R42" s="59"/>
      <c r="S42" s="59"/>
      <c r="T42" s="59"/>
      <c r="U42" s="59"/>
      <c r="V42" s="59"/>
      <c r="W42" s="59"/>
    </row>
    <row r="43" spans="1:256" s="62" customFormat="1" ht="34.5">
      <c r="A43" s="54" t="s">
        <v>402</v>
      </c>
      <c r="B43" s="55" t="s">
        <v>403</v>
      </c>
      <c r="C43" s="8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7" customFormat="1" ht="86.25">
      <c r="A44" s="58" t="s">
        <v>355</v>
      </c>
      <c r="B44" s="63" t="s">
        <v>404</v>
      </c>
      <c r="C44" s="59"/>
      <c r="D44" s="60" t="s">
        <v>447</v>
      </c>
      <c r="E44" s="60"/>
      <c r="F44" s="59"/>
      <c r="G44" s="59"/>
      <c r="H44" s="59"/>
      <c r="I44" s="59"/>
      <c r="J44" s="59"/>
      <c r="K44" s="59"/>
      <c r="L44" s="59"/>
      <c r="M44" s="59"/>
      <c r="N44" s="59"/>
      <c r="O44" s="65"/>
      <c r="P44" s="59"/>
      <c r="Q44" s="59"/>
      <c r="R44" s="59"/>
      <c r="S44" s="59"/>
      <c r="T44" s="59"/>
      <c r="U44" s="59"/>
      <c r="V44" s="59"/>
      <c r="W44" s="59"/>
    </row>
    <row r="45" spans="1:256" s="57" customFormat="1" ht="86.25">
      <c r="A45" s="64" t="s">
        <v>357</v>
      </c>
      <c r="B45" s="63" t="s">
        <v>406</v>
      </c>
      <c r="C45" s="59"/>
      <c r="D45" s="78" t="s">
        <v>446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5"/>
      <c r="P45" s="59"/>
      <c r="Q45" s="59"/>
      <c r="R45" s="59"/>
      <c r="S45" s="59"/>
      <c r="T45" s="59"/>
      <c r="U45" s="59"/>
      <c r="V45" s="59"/>
      <c r="W45" s="59"/>
    </row>
    <row r="48" spans="1:256" s="97" customFormat="1" ht="21.75">
      <c r="A48" s="93"/>
      <c r="B48" s="94" t="s">
        <v>352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</row>
    <row r="49" spans="1:256" s="97" customFormat="1" ht="20.25">
      <c r="A49" s="98"/>
      <c r="B49" s="99" t="s">
        <v>490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</row>
    <row r="50" spans="1:256" s="105" customFormat="1" ht="34.5">
      <c r="A50" s="54" t="s">
        <v>353</v>
      </c>
      <c r="B50" s="61" t="s">
        <v>354</v>
      </c>
      <c r="C50" s="89">
        <f t="shared" ref="C50:M50" si="2">C51*100/C52</f>
        <v>48.914781814027876</v>
      </c>
      <c r="D50" s="89">
        <f t="shared" si="2"/>
        <v>61.738578680203048</v>
      </c>
      <c r="E50" s="89">
        <f t="shared" si="2"/>
        <v>42.019950124688279</v>
      </c>
      <c r="F50" s="89">
        <f t="shared" si="2"/>
        <v>40.918163672654693</v>
      </c>
      <c r="G50" s="89">
        <f t="shared" si="2"/>
        <v>15.277777777777779</v>
      </c>
      <c r="H50" s="89">
        <f t="shared" si="2"/>
        <v>42.748091603053432</v>
      </c>
      <c r="I50" s="89">
        <f t="shared" si="2"/>
        <v>38.129496402877699</v>
      </c>
      <c r="J50" s="89">
        <f t="shared" si="2"/>
        <v>47.058823529411768</v>
      </c>
      <c r="K50" s="89">
        <f t="shared" si="2"/>
        <v>41.304347826086953</v>
      </c>
      <c r="L50" s="89">
        <f t="shared" si="2"/>
        <v>68.075117370892016</v>
      </c>
      <c r="M50" s="89">
        <f t="shared" si="2"/>
        <v>32.098765432098766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s="97" customFormat="1" ht="34.5">
      <c r="A51" s="64" t="s">
        <v>355</v>
      </c>
      <c r="B51" s="63" t="s">
        <v>358</v>
      </c>
      <c r="C51" s="79">
        <f>SUM(D51:M51)</f>
        <v>2141</v>
      </c>
      <c r="D51" s="79">
        <v>973</v>
      </c>
      <c r="E51" s="88">
        <v>337</v>
      </c>
      <c r="F51" s="79">
        <v>205</v>
      </c>
      <c r="G51" s="79">
        <v>33</v>
      </c>
      <c r="H51" s="79">
        <v>224</v>
      </c>
      <c r="I51" s="79">
        <v>53</v>
      </c>
      <c r="J51" s="79">
        <v>88</v>
      </c>
      <c r="K51" s="79">
        <v>57</v>
      </c>
      <c r="L51" s="79">
        <v>145</v>
      </c>
      <c r="M51" s="79">
        <v>26</v>
      </c>
      <c r="N51" s="294" t="s">
        <v>359</v>
      </c>
      <c r="O51" s="295"/>
      <c r="P51" s="295"/>
      <c r="Q51" s="295"/>
      <c r="R51" s="295"/>
      <c r="S51" s="295"/>
      <c r="T51" s="295"/>
      <c r="U51" s="295"/>
      <c r="V51" s="295"/>
      <c r="W51" s="296"/>
    </row>
    <row r="52" spans="1:256" s="97" customFormat="1" ht="17.25" customHeight="1">
      <c r="A52" s="58" t="s">
        <v>357</v>
      </c>
      <c r="B52" s="63" t="s">
        <v>356</v>
      </c>
      <c r="C52" s="79">
        <f>SUM(D52:M52)</f>
        <v>4377</v>
      </c>
      <c r="D52" s="79">
        <v>1576</v>
      </c>
      <c r="E52" s="79">
        <v>802</v>
      </c>
      <c r="F52" s="79">
        <v>501</v>
      </c>
      <c r="G52" s="79">
        <v>216</v>
      </c>
      <c r="H52" s="79">
        <v>524</v>
      </c>
      <c r="I52" s="79">
        <v>139</v>
      </c>
      <c r="J52" s="79">
        <v>187</v>
      </c>
      <c r="K52" s="79">
        <v>138</v>
      </c>
      <c r="L52" s="79">
        <v>213</v>
      </c>
      <c r="M52" s="79">
        <v>81</v>
      </c>
      <c r="N52" s="59"/>
      <c r="O52" s="65"/>
      <c r="P52" s="59"/>
      <c r="Q52" s="59"/>
      <c r="R52" s="59"/>
      <c r="S52" s="59"/>
      <c r="T52" s="59"/>
      <c r="U52" s="59"/>
      <c r="V52" s="59"/>
      <c r="W52" s="59"/>
    </row>
    <row r="53" spans="1:256" s="105" customFormat="1" ht="22.5" customHeight="1">
      <c r="A53" s="102" t="s">
        <v>360</v>
      </c>
      <c r="B53" s="112" t="s">
        <v>361</v>
      </c>
      <c r="C53" s="113" t="s">
        <v>362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s="97" customFormat="1">
      <c r="A54" s="106"/>
      <c r="B54" s="114"/>
      <c r="C54" s="115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56" s="105" customFormat="1" ht="22.5" customHeight="1">
      <c r="A55" s="102" t="s">
        <v>363</v>
      </c>
      <c r="B55" s="112" t="s">
        <v>364</v>
      </c>
      <c r="C55" s="113" t="s">
        <v>362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s="97" customFormat="1">
      <c r="A56" s="106"/>
      <c r="B56" s="107"/>
      <c r="C56" s="115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spans="1:256" s="105" customFormat="1" ht="22.5" customHeight="1">
      <c r="A57" s="102" t="s">
        <v>365</v>
      </c>
      <c r="B57" s="112" t="s">
        <v>366</v>
      </c>
      <c r="C57" s="113" t="s">
        <v>362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s="97" customFormat="1">
      <c r="A58" s="106"/>
      <c r="B58" s="107"/>
      <c r="C58" s="115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</row>
    <row r="59" spans="1:256" s="105" customFormat="1" ht="34.5">
      <c r="A59" s="102" t="s">
        <v>367</v>
      </c>
      <c r="B59" s="103" t="s">
        <v>368</v>
      </c>
      <c r="C59" s="113" t="s">
        <v>362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s="97" customFormat="1">
      <c r="A60" s="106"/>
      <c r="B60" s="107"/>
      <c r="C60" s="11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56" s="105" customFormat="1" ht="34.5">
      <c r="A61" s="102" t="s">
        <v>369</v>
      </c>
      <c r="B61" s="103" t="s">
        <v>370</v>
      </c>
      <c r="C61" s="113" t="s">
        <v>362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s="97" customFormat="1">
      <c r="A62" s="106"/>
      <c r="B62" s="107"/>
      <c r="C62" s="115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56" s="105" customFormat="1" ht="54.75" customHeight="1">
      <c r="A63" s="102" t="s">
        <v>491</v>
      </c>
      <c r="B63" s="112" t="s">
        <v>492</v>
      </c>
      <c r="C63" s="116" t="s">
        <v>493</v>
      </c>
      <c r="D63" s="117" t="s">
        <v>494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s="97" customFormat="1" ht="54.75" customHeight="1">
      <c r="A64" s="106"/>
      <c r="B64" s="118" t="s">
        <v>495</v>
      </c>
      <c r="C64" s="115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</row>
    <row r="65" spans="1:256" s="97" customFormat="1" ht="51.75">
      <c r="A65" s="106" t="s">
        <v>355</v>
      </c>
      <c r="B65" s="114" t="s">
        <v>496</v>
      </c>
      <c r="C65" s="11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</row>
    <row r="66" spans="1:256" s="97" customFormat="1">
      <c r="A66" s="110" t="s">
        <v>357</v>
      </c>
      <c r="B66" s="114" t="s">
        <v>497</v>
      </c>
      <c r="C66" s="115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</row>
    <row r="67" spans="1:256" s="97" customFormat="1" ht="34.5">
      <c r="A67" s="110"/>
      <c r="B67" s="119" t="s">
        <v>498</v>
      </c>
      <c r="C67" s="115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</row>
    <row r="68" spans="1:256" s="97" customFormat="1" ht="34.5">
      <c r="A68" s="106" t="s">
        <v>355</v>
      </c>
      <c r="B68" s="114" t="s">
        <v>499</v>
      </c>
      <c r="C68" s="11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</row>
    <row r="69" spans="1:256" s="97" customFormat="1">
      <c r="A69" s="110" t="s">
        <v>357</v>
      </c>
      <c r="B69" s="114" t="s">
        <v>497</v>
      </c>
      <c r="C69" s="11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</row>
    <row r="70" spans="1:256" s="97" customFormat="1" ht="34.5">
      <c r="A70" s="110"/>
      <c r="B70" s="119" t="s">
        <v>500</v>
      </c>
      <c r="C70" s="11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</row>
    <row r="71" spans="1:256" s="97" customFormat="1" ht="34.5">
      <c r="A71" s="106" t="s">
        <v>355</v>
      </c>
      <c r="B71" s="114" t="s">
        <v>501</v>
      </c>
      <c r="C71" s="11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</row>
    <row r="72" spans="1:256" s="97" customFormat="1">
      <c r="A72" s="110" t="s">
        <v>357</v>
      </c>
      <c r="B72" s="114" t="s">
        <v>502</v>
      </c>
      <c r="C72" s="11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</row>
    <row r="73" spans="1:256" s="97" customFormat="1" ht="51.75">
      <c r="A73" s="102" t="s">
        <v>383</v>
      </c>
      <c r="B73" s="103" t="s">
        <v>384</v>
      </c>
      <c r="C73" s="116" t="s">
        <v>503</v>
      </c>
      <c r="D73" s="117" t="s">
        <v>504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20"/>
      <c r="P73" s="104"/>
      <c r="Q73" s="104"/>
      <c r="R73" s="104"/>
      <c r="S73" s="104"/>
      <c r="T73" s="104"/>
      <c r="U73" s="104"/>
      <c r="V73" s="104"/>
      <c r="W73" s="104"/>
    </row>
    <row r="74" spans="1:256" s="97" customFormat="1" ht="51.75">
      <c r="A74" s="106"/>
      <c r="B74" s="121" t="s">
        <v>385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8"/>
      <c r="Q74" s="108"/>
      <c r="R74" s="108"/>
      <c r="S74" s="108"/>
      <c r="T74" s="108"/>
      <c r="U74" s="108"/>
      <c r="V74" s="108"/>
      <c r="W74" s="108"/>
    </row>
    <row r="75" spans="1:256" s="97" customFormat="1" ht="51.75">
      <c r="A75" s="106" t="s">
        <v>355</v>
      </c>
      <c r="B75" s="107" t="s">
        <v>386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8"/>
      <c r="Q75" s="108"/>
      <c r="R75" s="108"/>
      <c r="S75" s="108"/>
      <c r="T75" s="108"/>
      <c r="U75" s="108"/>
      <c r="V75" s="108"/>
      <c r="W75" s="108"/>
    </row>
    <row r="76" spans="1:256" s="97" customFormat="1" ht="34.5">
      <c r="A76" s="110" t="s">
        <v>357</v>
      </c>
      <c r="B76" s="107" t="s">
        <v>387</v>
      </c>
      <c r="C76" s="108"/>
      <c r="D76" s="108"/>
      <c r="E76" s="111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8"/>
      <c r="Q76" s="108"/>
      <c r="R76" s="108"/>
      <c r="S76" s="108"/>
      <c r="T76" s="108"/>
      <c r="U76" s="108"/>
      <c r="V76" s="108"/>
      <c r="W76" s="108"/>
    </row>
    <row r="77" spans="1:256" s="97" customFormat="1" ht="51.75">
      <c r="A77" s="106"/>
      <c r="B77" s="121" t="s">
        <v>388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8"/>
      <c r="Q77" s="108"/>
      <c r="R77" s="108"/>
      <c r="S77" s="108"/>
      <c r="T77" s="108"/>
      <c r="U77" s="108"/>
      <c r="V77" s="108"/>
      <c r="W77" s="108"/>
    </row>
    <row r="78" spans="1:256" s="97" customFormat="1" ht="34.5">
      <c r="A78" s="106" t="s">
        <v>355</v>
      </c>
      <c r="B78" s="107" t="s">
        <v>505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8"/>
      <c r="Q78" s="108"/>
      <c r="R78" s="108"/>
      <c r="S78" s="108"/>
      <c r="T78" s="108"/>
      <c r="U78" s="108"/>
      <c r="V78" s="108"/>
      <c r="W78" s="108"/>
    </row>
    <row r="79" spans="1:256" s="97" customFormat="1" ht="34.5">
      <c r="A79" s="110" t="s">
        <v>357</v>
      </c>
      <c r="B79" s="107" t="s">
        <v>390</v>
      </c>
      <c r="C79" s="108"/>
      <c r="D79" s="108"/>
      <c r="E79" s="111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08"/>
      <c r="Q79" s="108"/>
      <c r="R79" s="108"/>
      <c r="S79" s="108"/>
      <c r="T79" s="108"/>
      <c r="U79" s="108"/>
      <c r="V79" s="108"/>
      <c r="W79" s="108"/>
    </row>
    <row r="80" spans="1:256" s="105" customFormat="1" ht="34.5">
      <c r="A80" s="102" t="s">
        <v>391</v>
      </c>
      <c r="B80" s="112" t="s">
        <v>392</v>
      </c>
      <c r="C80" s="113" t="s">
        <v>393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s="97" customFormat="1">
      <c r="A81" s="106"/>
      <c r="B81" s="107"/>
      <c r="C81" s="115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</row>
    <row r="82" spans="1:256" s="105" customFormat="1" ht="51.75">
      <c r="A82" s="102" t="s">
        <v>394</v>
      </c>
      <c r="B82" s="112" t="s">
        <v>395</v>
      </c>
      <c r="C82" s="11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s="97" customFormat="1" ht="69">
      <c r="A83" s="106" t="s">
        <v>355</v>
      </c>
      <c r="B83" s="107" t="s">
        <v>396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08"/>
      <c r="Q83" s="108"/>
      <c r="R83" s="108"/>
      <c r="S83" s="108"/>
      <c r="T83" s="108"/>
      <c r="U83" s="108"/>
      <c r="V83" s="108"/>
      <c r="W83" s="108"/>
    </row>
    <row r="84" spans="1:256" s="97" customFormat="1" ht="51.75">
      <c r="A84" s="110" t="s">
        <v>357</v>
      </c>
      <c r="B84" s="107" t="s">
        <v>397</v>
      </c>
      <c r="C84" s="108"/>
      <c r="D84" s="108"/>
      <c r="E84" s="111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108"/>
      <c r="Q84" s="108"/>
      <c r="R84" s="108"/>
      <c r="S84" s="108"/>
      <c r="T84" s="108"/>
      <c r="U84" s="108"/>
      <c r="V84" s="108"/>
      <c r="W84" s="108"/>
    </row>
    <row r="85" spans="1:256" s="105" customFormat="1">
      <c r="A85" s="102" t="s">
        <v>398</v>
      </c>
      <c r="B85" s="103" t="s">
        <v>399</v>
      </c>
      <c r="C85" s="11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s="97" customFormat="1" ht="34.5">
      <c r="A86" s="106" t="s">
        <v>355</v>
      </c>
      <c r="B86" s="107" t="s">
        <v>400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08"/>
      <c r="R86" s="108"/>
      <c r="S86" s="108"/>
      <c r="T86" s="108"/>
      <c r="U86" s="108"/>
      <c r="V86" s="108"/>
      <c r="W86" s="108"/>
    </row>
    <row r="87" spans="1:256" s="97" customFormat="1" ht="34.5">
      <c r="A87" s="110" t="s">
        <v>357</v>
      </c>
      <c r="B87" s="107" t="s">
        <v>401</v>
      </c>
      <c r="C87" s="108"/>
      <c r="D87" s="108"/>
      <c r="E87" s="111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8"/>
      <c r="Q87" s="108"/>
      <c r="R87" s="108"/>
      <c r="S87" s="108"/>
      <c r="T87" s="108"/>
      <c r="U87" s="108"/>
      <c r="V87" s="108"/>
      <c r="W87" s="108"/>
    </row>
    <row r="88" spans="1:256" s="105" customFormat="1" ht="34.5">
      <c r="A88" s="102" t="s">
        <v>402</v>
      </c>
      <c r="B88" s="112" t="s">
        <v>403</v>
      </c>
      <c r="C88" s="11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s="97" customFormat="1" ht="86.25">
      <c r="A89" s="106" t="s">
        <v>355</v>
      </c>
      <c r="B89" s="107" t="s">
        <v>404</v>
      </c>
      <c r="C89" s="108"/>
      <c r="D89" s="111" t="s">
        <v>405</v>
      </c>
      <c r="E89" s="111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8"/>
      <c r="Q89" s="108"/>
      <c r="R89" s="108"/>
      <c r="S89" s="108"/>
      <c r="T89" s="108"/>
      <c r="U89" s="108"/>
      <c r="V89" s="108"/>
      <c r="W89" s="108"/>
    </row>
    <row r="90" spans="1:256" s="97" customFormat="1" ht="86.25">
      <c r="A90" s="110" t="s">
        <v>357</v>
      </c>
      <c r="B90" s="107" t="s">
        <v>406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8"/>
      <c r="Q90" s="108"/>
      <c r="R90" s="108"/>
      <c r="S90" s="108"/>
      <c r="T90" s="108"/>
      <c r="U90" s="108"/>
      <c r="V90" s="108"/>
      <c r="W90" s="108"/>
    </row>
  </sheetData>
  <mergeCells count="6">
    <mergeCell ref="N51:W51"/>
    <mergeCell ref="A3:A4"/>
    <mergeCell ref="C3:C4"/>
    <mergeCell ref="D3:M3"/>
    <mergeCell ref="N3:W3"/>
    <mergeCell ref="N6:W6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firstPageNumber="12" orientation="landscape" useFirstPageNumber="1" verticalDpi="0" r:id="rId1"/>
  <headerFooter>
    <oddHeader>&amp;R&amp;P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17"/>
  <sheetViews>
    <sheetView topLeftCell="A4" workbookViewId="0">
      <selection activeCell="I12" sqref="I12"/>
    </sheetView>
  </sheetViews>
  <sheetFormatPr defaultRowHeight="30.75"/>
  <cols>
    <col min="1" max="1" width="15.5" style="198" bestFit="1" customWidth="1"/>
    <col min="2" max="16384" width="9" style="198"/>
  </cols>
  <sheetData>
    <row r="3" spans="1:17" s="199" customFormat="1" ht="34.5">
      <c r="A3" s="301" t="s">
        <v>538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298"/>
      <c r="P3" s="298"/>
      <c r="Q3" s="298"/>
    </row>
    <row r="4" spans="1:17" s="199" customFormat="1" ht="31.5">
      <c r="A4" s="303" t="s">
        <v>537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298"/>
      <c r="P4" s="298"/>
      <c r="Q4" s="298"/>
    </row>
    <row r="5" spans="1:17" ht="31.5">
      <c r="A5" s="303" t="s">
        <v>549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298"/>
      <c r="P5" s="298"/>
      <c r="Q5" s="298"/>
    </row>
    <row r="15" spans="1:17" s="200" customFormat="1" ht="26.25">
      <c r="A15" s="297" t="s">
        <v>539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8"/>
      <c r="Q15" s="298"/>
    </row>
    <row r="16" spans="1:17" s="200" customFormat="1" ht="26.25">
      <c r="A16" s="297" t="s">
        <v>540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8"/>
      <c r="Q16" s="298"/>
    </row>
    <row r="17" spans="1:16">
      <c r="A17" s="299" t="s">
        <v>543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</row>
  </sheetData>
  <mergeCells count="6">
    <mergeCell ref="A15:Q15"/>
    <mergeCell ref="A16:Q16"/>
    <mergeCell ref="A17:P17"/>
    <mergeCell ref="A3:Q3"/>
    <mergeCell ref="A4:Q4"/>
    <mergeCell ref="A5:Q5"/>
  </mergeCells>
  <phoneticPr fontId="32" type="noConversion"/>
  <printOptions horizontalCentered="1"/>
  <pageMargins left="0.31496062992125984" right="0.70866141732283472" top="0.35433070866141736" bottom="0.11811023622047245" header="0.11811023622047245" footer="0.11811023622047245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view="pageLayout" topLeftCell="A10" zoomScale="115" zoomScaleNormal="100" zoomScaleSheetLayoutView="115" zoomScalePageLayoutView="115" workbookViewId="0">
      <selection activeCell="G7" sqref="G7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12" customFormat="1" ht="34.5">
      <c r="A4" s="5" t="s">
        <v>207</v>
      </c>
      <c r="B4" s="6" t="s">
        <v>208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34.5">
      <c r="A5" s="25" t="s">
        <v>209</v>
      </c>
      <c r="B5" s="22" t="s">
        <v>210</v>
      </c>
      <c r="C5" s="23" t="s">
        <v>251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56" ht="34.5">
      <c r="A6" s="30" t="s">
        <v>211</v>
      </c>
      <c r="B6" s="22" t="s">
        <v>261</v>
      </c>
      <c r="C6" s="23" t="s">
        <v>251</v>
      </c>
      <c r="D6" s="23"/>
      <c r="E6" s="24" t="s">
        <v>259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56" ht="22.5" customHeight="1">
      <c r="A7" s="28" t="s">
        <v>212</v>
      </c>
      <c r="B7" s="22" t="s">
        <v>213</v>
      </c>
      <c r="C7" s="23" t="s">
        <v>251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56" ht="43.5" customHeight="1">
      <c r="A8" s="30" t="s">
        <v>214</v>
      </c>
      <c r="B8" s="26" t="s">
        <v>215</v>
      </c>
      <c r="C8" s="23" t="s">
        <v>251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56" ht="28.5" customHeight="1">
      <c r="A9" s="25" t="s">
        <v>216</v>
      </c>
      <c r="B9" s="26" t="s">
        <v>217</v>
      </c>
      <c r="C9" s="23" t="s">
        <v>251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56" ht="34.5">
      <c r="A10" s="25" t="s">
        <v>218</v>
      </c>
      <c r="B10" s="22" t="s">
        <v>219</v>
      </c>
      <c r="C10" s="23" t="s">
        <v>251</v>
      </c>
      <c r="D10" s="23"/>
      <c r="E10" s="24" t="s">
        <v>259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56" ht="58.5" customHeight="1">
      <c r="A11" s="25" t="s">
        <v>220</v>
      </c>
      <c r="B11" s="22" t="s">
        <v>409</v>
      </c>
      <c r="C11" s="23" t="s">
        <v>251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56">
      <c r="A12" s="15"/>
      <c r="B12" s="16" t="s">
        <v>221</v>
      </c>
      <c r="C12" s="17"/>
      <c r="D12" s="253"/>
      <c r="E12" s="254"/>
      <c r="F12" s="254"/>
      <c r="G12" s="254"/>
      <c r="H12" s="255"/>
      <c r="I12" s="253"/>
      <c r="J12" s="254"/>
      <c r="K12" s="254"/>
      <c r="L12" s="255"/>
      <c r="M12" s="254"/>
      <c r="N12" s="254"/>
      <c r="O12" s="255"/>
      <c r="P12" s="253"/>
      <c r="Q12" s="254"/>
      <c r="R12" s="254"/>
      <c r="S12" s="255"/>
      <c r="T12" s="253"/>
      <c r="U12" s="254"/>
      <c r="V12" s="254"/>
      <c r="W12" s="255"/>
    </row>
  </sheetData>
  <mergeCells count="10">
    <mergeCell ref="A1:W1"/>
    <mergeCell ref="A2:A3"/>
    <mergeCell ref="C2:C3"/>
    <mergeCell ref="D2:M2"/>
    <mergeCell ref="N2:W2"/>
    <mergeCell ref="T12:W12"/>
    <mergeCell ref="D12:H12"/>
    <mergeCell ref="I12:L12"/>
    <mergeCell ref="M12:O12"/>
    <mergeCell ref="P12:S12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view="pageLayout" topLeftCell="A2" zoomScale="115" zoomScaleNormal="100" zoomScaleSheetLayoutView="115" zoomScalePageLayoutView="115" workbookViewId="0">
      <selection activeCell="E14" sqref="E14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12" customFormat="1" ht="34.5">
      <c r="A4" s="5" t="s">
        <v>185</v>
      </c>
      <c r="B4" s="6" t="s">
        <v>186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34.5">
      <c r="A5" s="25" t="s">
        <v>187</v>
      </c>
      <c r="B5" s="22" t="s">
        <v>188</v>
      </c>
      <c r="C5" s="23" t="s">
        <v>251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56" ht="34.5">
      <c r="A6" s="30" t="s">
        <v>189</v>
      </c>
      <c r="B6" s="22" t="s">
        <v>190</v>
      </c>
      <c r="C6" s="23" t="s">
        <v>251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56" ht="22.5" customHeight="1">
      <c r="A7" s="30" t="s">
        <v>191</v>
      </c>
      <c r="B7" s="26" t="s">
        <v>192</v>
      </c>
      <c r="C7" s="23" t="s">
        <v>251</v>
      </c>
      <c r="D7" s="23"/>
      <c r="E7" s="24" t="s">
        <v>259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56" ht="21" customHeight="1">
      <c r="A8" s="21" t="s">
        <v>193</v>
      </c>
      <c r="B8" s="26" t="s">
        <v>194</v>
      </c>
      <c r="C8" s="23" t="s">
        <v>251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56" ht="37.5" customHeight="1">
      <c r="A9" s="25" t="s">
        <v>195</v>
      </c>
      <c r="B9" s="26" t="s">
        <v>196</v>
      </c>
      <c r="C9" s="23" t="s">
        <v>251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56" ht="34.5">
      <c r="A10" s="25" t="s">
        <v>197</v>
      </c>
      <c r="B10" s="22" t="s">
        <v>198</v>
      </c>
      <c r="C10" s="23" t="s">
        <v>251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56">
      <c r="A11" s="15"/>
      <c r="B11" s="16" t="s">
        <v>199</v>
      </c>
      <c r="C11" s="17"/>
      <c r="D11" s="253"/>
      <c r="E11" s="254"/>
      <c r="F11" s="254"/>
      <c r="G11" s="254"/>
      <c r="H11" s="255"/>
      <c r="I11" s="253"/>
      <c r="J11" s="254"/>
      <c r="K11" s="254"/>
      <c r="L11" s="255"/>
      <c r="M11" s="254"/>
      <c r="N11" s="254"/>
      <c r="O11" s="255"/>
      <c r="P11" s="253"/>
      <c r="Q11" s="254"/>
      <c r="R11" s="254"/>
      <c r="S11" s="255"/>
      <c r="T11" s="253"/>
      <c r="U11" s="254"/>
      <c r="V11" s="254"/>
      <c r="W11" s="255"/>
    </row>
  </sheetData>
  <mergeCells count="10">
    <mergeCell ref="A1:W1"/>
    <mergeCell ref="A2:A3"/>
    <mergeCell ref="C2:C3"/>
    <mergeCell ref="D2:M2"/>
    <mergeCell ref="N2:W2"/>
    <mergeCell ref="T11:W11"/>
    <mergeCell ref="D11:H11"/>
    <mergeCell ref="I11:L11"/>
    <mergeCell ref="M11:O11"/>
    <mergeCell ref="P11:S11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view="pageLayout" topLeftCell="A10" zoomScale="115" zoomScaleNormal="100" zoomScaleSheetLayoutView="115" zoomScalePageLayoutView="115" workbookViewId="0">
      <selection activeCell="C36" sqref="C36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12" customFormat="1" ht="39.75" customHeight="1">
      <c r="A4" s="5" t="s">
        <v>49</v>
      </c>
      <c r="B4" s="9" t="s">
        <v>410</v>
      </c>
      <c r="C4" s="8" t="e">
        <f>C5/C6</f>
        <v>#DIV/0!</v>
      </c>
      <c r="D4" s="8" t="e">
        <f t="shared" ref="D4:M4" si="0">D5/D6</f>
        <v>#DIV/0!</v>
      </c>
      <c r="E4" s="8" t="e">
        <f t="shared" si="0"/>
        <v>#DIV/0!</v>
      </c>
      <c r="F4" s="8" t="e">
        <f t="shared" si="0"/>
        <v>#DIV/0!</v>
      </c>
      <c r="G4" s="8" t="e">
        <f t="shared" si="0"/>
        <v>#DIV/0!</v>
      </c>
      <c r="H4" s="8" t="e">
        <f t="shared" si="0"/>
        <v>#DIV/0!</v>
      </c>
      <c r="I4" s="8" t="e">
        <f t="shared" si="0"/>
        <v>#DIV/0!</v>
      </c>
      <c r="J4" s="8" t="e">
        <f t="shared" si="0"/>
        <v>#DIV/0!</v>
      </c>
      <c r="K4" s="8" t="e">
        <f t="shared" si="0"/>
        <v>#DIV/0!</v>
      </c>
      <c r="L4" s="8" t="e">
        <f t="shared" si="0"/>
        <v>#DIV/0!</v>
      </c>
      <c r="M4" s="8" t="e">
        <f t="shared" si="0"/>
        <v>#DIV/0!</v>
      </c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1.75" customHeight="1">
      <c r="A5" s="30" t="s">
        <v>50</v>
      </c>
      <c r="B5" s="26" t="s">
        <v>249</v>
      </c>
      <c r="C5" s="23">
        <f>SUM(D5:M5)</f>
        <v>0</v>
      </c>
      <c r="D5" s="23"/>
      <c r="E5" s="23"/>
      <c r="F5" s="23"/>
      <c r="G5" s="29"/>
      <c r="H5" s="29"/>
      <c r="I5" s="23"/>
      <c r="J5" s="23"/>
      <c r="K5" s="29"/>
      <c r="L5" s="29"/>
      <c r="M5" s="23"/>
      <c r="N5" s="23"/>
      <c r="O5" s="24" t="s">
        <v>253</v>
      </c>
      <c r="P5" s="23"/>
      <c r="Q5" s="23"/>
      <c r="R5" s="23"/>
      <c r="S5" s="23"/>
      <c r="T5" s="23"/>
      <c r="U5" s="23"/>
      <c r="V5" s="23"/>
      <c r="W5" s="23"/>
    </row>
    <row r="6" spans="1:256" ht="21" customHeight="1">
      <c r="A6" s="30" t="s">
        <v>51</v>
      </c>
      <c r="B6" s="26" t="s">
        <v>250</v>
      </c>
      <c r="C6" s="23">
        <f>SUM(D6:M6)</f>
        <v>0</v>
      </c>
      <c r="D6" s="24"/>
      <c r="E6" s="23"/>
      <c r="F6" s="23"/>
      <c r="G6" s="29"/>
      <c r="H6" s="29"/>
      <c r="I6" s="23"/>
      <c r="J6" s="23"/>
      <c r="K6" s="29"/>
      <c r="L6" s="29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56">
      <c r="A7" s="2"/>
      <c r="B7" s="16" t="s">
        <v>408</v>
      </c>
      <c r="C7" s="17"/>
      <c r="D7" s="253"/>
      <c r="E7" s="254"/>
      <c r="F7" s="254"/>
      <c r="G7" s="254"/>
      <c r="H7" s="255"/>
      <c r="I7" s="253"/>
      <c r="J7" s="254"/>
      <c r="K7" s="254"/>
      <c r="L7" s="255"/>
      <c r="M7" s="253"/>
      <c r="N7" s="254"/>
      <c r="O7" s="255"/>
      <c r="P7" s="253"/>
      <c r="Q7" s="254"/>
      <c r="R7" s="254"/>
      <c r="S7" s="255"/>
      <c r="T7" s="253"/>
      <c r="U7" s="254"/>
      <c r="V7" s="254"/>
      <c r="W7" s="255"/>
    </row>
    <row r="8" spans="1:256" s="12" customFormat="1" ht="34.5">
      <c r="A8" s="5" t="s">
        <v>170</v>
      </c>
      <c r="B8" s="6" t="s">
        <v>171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4.5">
      <c r="A9" s="25" t="s">
        <v>172</v>
      </c>
      <c r="B9" s="22" t="s">
        <v>173</v>
      </c>
      <c r="C9" s="23" t="s">
        <v>251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56" ht="34.5">
      <c r="A10" s="30" t="s">
        <v>174</v>
      </c>
      <c r="B10" s="22" t="s">
        <v>175</v>
      </c>
      <c r="C10" s="23" t="s">
        <v>251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56" ht="69">
      <c r="A11" s="30" t="s">
        <v>176</v>
      </c>
      <c r="B11" s="22" t="s">
        <v>177</v>
      </c>
      <c r="C11" s="23" t="s">
        <v>251</v>
      </c>
      <c r="D11" s="24" t="s">
        <v>255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56" ht="51.75">
      <c r="A12" s="25" t="s">
        <v>178</v>
      </c>
      <c r="B12" s="22" t="s">
        <v>179</v>
      </c>
      <c r="C12" s="23" t="s">
        <v>251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56" ht="51.75">
      <c r="A13" s="25" t="s">
        <v>180</v>
      </c>
      <c r="B13" s="22" t="s">
        <v>181</v>
      </c>
      <c r="C13" s="23" t="s">
        <v>251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56" ht="34.5">
      <c r="A14" s="25" t="s">
        <v>182</v>
      </c>
      <c r="B14" s="22" t="s">
        <v>183</v>
      </c>
      <c r="C14" s="23" t="s">
        <v>251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56">
      <c r="A15" s="15"/>
      <c r="B15" s="16" t="s">
        <v>184</v>
      </c>
      <c r="C15" s="17"/>
      <c r="D15" s="253"/>
      <c r="E15" s="254"/>
      <c r="F15" s="254"/>
      <c r="G15" s="254"/>
      <c r="H15" s="255"/>
      <c r="I15" s="253"/>
      <c r="J15" s="254"/>
      <c r="K15" s="254"/>
      <c r="L15" s="255"/>
      <c r="M15" s="254"/>
      <c r="N15" s="254"/>
      <c r="O15" s="255"/>
      <c r="P15" s="253"/>
      <c r="Q15" s="254"/>
      <c r="R15" s="254"/>
      <c r="S15" s="255"/>
      <c r="T15" s="253"/>
      <c r="U15" s="254"/>
      <c r="V15" s="254"/>
      <c r="W15" s="255"/>
    </row>
    <row r="16" spans="1:256" s="12" customFormat="1" ht="51.75">
      <c r="A16" s="5" t="s">
        <v>222</v>
      </c>
      <c r="B16" s="6" t="s">
        <v>223</v>
      </c>
      <c r="C16" s="8" t="e">
        <f>C17*100/C18</f>
        <v>#DIV/0!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 t="e">
        <f>N17*100/N18</f>
        <v>#DIV/0!</v>
      </c>
      <c r="O16" s="8" t="e">
        <f t="shared" ref="O16:W16" si="1">O17*100/O18</f>
        <v>#DIV/0!</v>
      </c>
      <c r="P16" s="8" t="e">
        <f t="shared" si="1"/>
        <v>#DIV/0!</v>
      </c>
      <c r="Q16" s="8" t="e">
        <f t="shared" si="1"/>
        <v>#DIV/0!</v>
      </c>
      <c r="R16" s="8" t="e">
        <f t="shared" si="1"/>
        <v>#DIV/0!</v>
      </c>
      <c r="S16" s="8" t="e">
        <f t="shared" si="1"/>
        <v>#DIV/0!</v>
      </c>
      <c r="T16" s="8" t="e">
        <f t="shared" si="1"/>
        <v>#DIV/0!</v>
      </c>
      <c r="U16" s="8" t="e">
        <f t="shared" si="1"/>
        <v>#DIV/0!</v>
      </c>
      <c r="V16" s="8" t="e">
        <f t="shared" si="1"/>
        <v>#DIV/0!</v>
      </c>
      <c r="W16" s="8" t="e">
        <f t="shared" si="1"/>
        <v>#DIV/0!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51.75">
      <c r="A17" s="25" t="s">
        <v>224</v>
      </c>
      <c r="B17" s="22" t="s">
        <v>225</v>
      </c>
      <c r="C17" s="23">
        <f>SUM(M17:W17)</f>
        <v>0</v>
      </c>
      <c r="D17" s="23"/>
      <c r="E17" s="24" t="s">
        <v>258</v>
      </c>
      <c r="F17" s="23"/>
      <c r="G17" s="23"/>
      <c r="H17" s="23"/>
      <c r="I17" s="23"/>
      <c r="J17" s="23"/>
      <c r="K17" s="23"/>
      <c r="L17" s="23"/>
      <c r="M17" s="23"/>
      <c r="N17" s="23">
        <v>0</v>
      </c>
      <c r="O17" s="23"/>
      <c r="P17" s="23"/>
      <c r="Q17" s="23"/>
      <c r="R17" s="23"/>
      <c r="S17" s="23"/>
      <c r="T17" s="23"/>
      <c r="U17" s="23"/>
      <c r="V17" s="23"/>
      <c r="W17" s="23"/>
    </row>
    <row r="18" spans="1:256">
      <c r="A18" s="21" t="s">
        <v>226</v>
      </c>
      <c r="B18" s="22" t="s">
        <v>227</v>
      </c>
      <c r="C18" s="29">
        <f>SUM(N18:W18)</f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v>0</v>
      </c>
      <c r="O18" s="23"/>
      <c r="P18" s="23"/>
      <c r="Q18" s="23"/>
      <c r="R18" s="23"/>
      <c r="S18" s="23"/>
      <c r="T18" s="23"/>
      <c r="U18" s="23"/>
      <c r="V18" s="23"/>
      <c r="W18" s="23"/>
    </row>
    <row r="19" spans="1:256">
      <c r="A19" s="15"/>
      <c r="B19" s="16" t="s">
        <v>228</v>
      </c>
      <c r="C19" s="17"/>
      <c r="D19" s="253"/>
      <c r="E19" s="254"/>
      <c r="F19" s="254"/>
      <c r="G19" s="254"/>
      <c r="H19" s="255"/>
      <c r="I19" s="253"/>
      <c r="J19" s="254"/>
      <c r="K19" s="254"/>
      <c r="L19" s="254"/>
      <c r="M19" s="255"/>
      <c r="N19" s="253"/>
      <c r="O19" s="254"/>
      <c r="P19" s="254"/>
      <c r="Q19" s="254"/>
      <c r="R19" s="255"/>
      <c r="S19" s="253"/>
      <c r="T19" s="254"/>
      <c r="U19" s="254"/>
      <c r="V19" s="254"/>
      <c r="W19" s="255"/>
    </row>
    <row r="20" spans="1:256" s="12" customFormat="1" ht="36.75" customHeight="1">
      <c r="A20" s="5" t="s">
        <v>371</v>
      </c>
      <c r="B20" s="9" t="s">
        <v>372</v>
      </c>
      <c r="C20" s="4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51.75">
      <c r="A21" s="25" t="s">
        <v>355</v>
      </c>
      <c r="B21" s="26" t="s">
        <v>373</v>
      </c>
      <c r="C21" s="4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56" ht="34.5">
      <c r="A22" s="30" t="s">
        <v>357</v>
      </c>
      <c r="B22" s="26" t="s">
        <v>374</v>
      </c>
      <c r="C22" s="4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56" ht="34.5">
      <c r="A23" s="30" t="s">
        <v>375</v>
      </c>
      <c r="B23" s="27" t="s">
        <v>376</v>
      </c>
      <c r="C23" s="4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56" ht="51.75">
      <c r="A24" s="25" t="s">
        <v>355</v>
      </c>
      <c r="B24" s="26" t="s">
        <v>377</v>
      </c>
      <c r="C24" s="4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6" ht="51.75">
      <c r="A25" s="30" t="s">
        <v>357</v>
      </c>
      <c r="B25" s="26" t="s">
        <v>373</v>
      </c>
      <c r="C25" s="4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6" ht="34.5">
      <c r="A26" s="30" t="s">
        <v>378</v>
      </c>
      <c r="B26" s="27" t="s">
        <v>379</v>
      </c>
      <c r="C26" s="4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6" ht="51.75">
      <c r="A27" s="25" t="s">
        <v>355</v>
      </c>
      <c r="B27" s="26" t="s">
        <v>380</v>
      </c>
      <c r="C27" s="4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56" ht="51.75">
      <c r="A28" s="30" t="s">
        <v>357</v>
      </c>
      <c r="B28" s="26" t="s">
        <v>373</v>
      </c>
      <c r="C28" s="4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</sheetData>
  <mergeCells count="19">
    <mergeCell ref="D19:H19"/>
    <mergeCell ref="I19:M19"/>
    <mergeCell ref="N19:R19"/>
    <mergeCell ref="S19:W19"/>
    <mergeCell ref="D15:H15"/>
    <mergeCell ref="I15:L15"/>
    <mergeCell ref="M15:O15"/>
    <mergeCell ref="P15:S15"/>
    <mergeCell ref="T15:W15"/>
    <mergeCell ref="D7:H7"/>
    <mergeCell ref="I7:L7"/>
    <mergeCell ref="M7:O7"/>
    <mergeCell ref="P7:S7"/>
    <mergeCell ref="A1:W1"/>
    <mergeCell ref="A2:A3"/>
    <mergeCell ref="C2:C3"/>
    <mergeCell ref="D2:M2"/>
    <mergeCell ref="N2:W2"/>
    <mergeCell ref="T7:W7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view="pageLayout" topLeftCell="A13" zoomScale="115" zoomScaleNormal="100" zoomScaleSheetLayoutView="115" zoomScalePageLayoutView="115" workbookViewId="0">
      <selection activeCell="F27" sqref="F27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139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139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139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139" s="12" customFormat="1" ht="33" customHeight="1">
      <c r="A4" s="5" t="s">
        <v>46</v>
      </c>
      <c r="B4" s="6" t="s">
        <v>47</v>
      </c>
      <c r="C4" s="8"/>
      <c r="D4" s="3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</row>
    <row r="5" spans="1:139" s="40" customFormat="1" ht="33" customHeight="1">
      <c r="A5" s="36" t="s">
        <v>272</v>
      </c>
      <c r="B5" s="41" t="s">
        <v>278</v>
      </c>
      <c r="C5" s="38"/>
      <c r="D5" s="39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</row>
    <row r="6" spans="1:139" ht="18" customHeight="1">
      <c r="A6" s="30" t="s">
        <v>318</v>
      </c>
      <c r="B6" s="26" t="s">
        <v>317</v>
      </c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139" ht="17.25" customHeight="1">
      <c r="A7" s="30" t="s">
        <v>319</v>
      </c>
      <c r="B7" s="26" t="s">
        <v>316</v>
      </c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139" s="40" customFormat="1" ht="36.75" customHeight="1">
      <c r="A8" s="42" t="s">
        <v>300</v>
      </c>
      <c r="B8" s="37" t="s">
        <v>295</v>
      </c>
      <c r="C8" s="38"/>
      <c r="D8" s="3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</row>
    <row r="9" spans="1:139" ht="18" customHeight="1">
      <c r="A9" s="35" t="s">
        <v>342</v>
      </c>
      <c r="B9" s="26" t="s">
        <v>317</v>
      </c>
      <c r="C9" s="23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139" ht="17.25" customHeight="1">
      <c r="A10" s="35" t="s">
        <v>343</v>
      </c>
      <c r="B10" s="26" t="s">
        <v>316</v>
      </c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139" s="40" customFormat="1" ht="35.25" customHeight="1">
      <c r="A11" s="42" t="s">
        <v>301</v>
      </c>
      <c r="B11" s="37" t="s">
        <v>296</v>
      </c>
      <c r="C11" s="38"/>
      <c r="D11" s="3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</row>
    <row r="12" spans="1:139" ht="18" customHeight="1">
      <c r="A12" s="35" t="s">
        <v>344</v>
      </c>
      <c r="B12" s="26" t="s">
        <v>317</v>
      </c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139" ht="17.25" customHeight="1">
      <c r="A13" s="35" t="s">
        <v>345</v>
      </c>
      <c r="B13" s="26" t="s">
        <v>316</v>
      </c>
      <c r="C13" s="23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139" s="40" customFormat="1" ht="38.25" customHeight="1">
      <c r="A14" s="42" t="s">
        <v>302</v>
      </c>
      <c r="B14" s="37" t="s">
        <v>294</v>
      </c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</row>
    <row r="15" spans="1:139" ht="18" customHeight="1">
      <c r="A15" s="35" t="s">
        <v>346</v>
      </c>
      <c r="B15" s="26" t="s">
        <v>317</v>
      </c>
      <c r="C15" s="23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139" ht="17.25" customHeight="1">
      <c r="A16" s="35" t="s">
        <v>347</v>
      </c>
      <c r="B16" s="26" t="s">
        <v>316</v>
      </c>
      <c r="C16" s="23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56" s="40" customFormat="1" ht="36.75" customHeight="1">
      <c r="A17" s="42" t="s">
        <v>303</v>
      </c>
      <c r="B17" s="37" t="s">
        <v>297</v>
      </c>
      <c r="C17" s="38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</row>
    <row r="18" spans="1:256" ht="18" customHeight="1">
      <c r="A18" s="35" t="s">
        <v>348</v>
      </c>
      <c r="B18" s="26" t="s">
        <v>317</v>
      </c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56" ht="17.25" customHeight="1">
      <c r="A19" s="35" t="s">
        <v>349</v>
      </c>
      <c r="B19" s="26" t="s">
        <v>316</v>
      </c>
      <c r="C19" s="23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56">
      <c r="A20" s="15"/>
      <c r="B20" s="16" t="s">
        <v>48</v>
      </c>
      <c r="C20" s="17"/>
      <c r="D20" s="253"/>
      <c r="E20" s="254"/>
      <c r="F20" s="254"/>
      <c r="G20" s="254"/>
      <c r="H20" s="255"/>
      <c r="I20" s="253"/>
      <c r="J20" s="254"/>
      <c r="K20" s="254"/>
      <c r="L20" s="255"/>
      <c r="M20" s="254"/>
      <c r="N20" s="254"/>
      <c r="O20" s="255"/>
      <c r="P20" s="253"/>
      <c r="Q20" s="254"/>
      <c r="R20" s="254"/>
      <c r="S20" s="255"/>
      <c r="T20" s="253"/>
      <c r="U20" s="254"/>
      <c r="V20" s="254"/>
      <c r="W20" s="255"/>
    </row>
    <row r="21" spans="1:256" s="12" customFormat="1">
      <c r="A21" s="11" t="s">
        <v>154</v>
      </c>
      <c r="B21" s="6" t="s">
        <v>155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34.5">
      <c r="A22" s="25" t="s">
        <v>156</v>
      </c>
      <c r="B22" s="22" t="s">
        <v>157</v>
      </c>
      <c r="C22" s="23" t="e">
        <f>C23*100/C24</f>
        <v>#DIV/0!</v>
      </c>
      <c r="D22" s="23" t="e">
        <f t="shared" ref="D22:M22" si="0">D23*100/D24</f>
        <v>#DIV/0!</v>
      </c>
      <c r="E22" s="23" t="e">
        <f t="shared" si="0"/>
        <v>#DIV/0!</v>
      </c>
      <c r="F22" s="23" t="e">
        <f t="shared" si="0"/>
        <v>#DIV/0!</v>
      </c>
      <c r="G22" s="23" t="e">
        <f t="shared" si="0"/>
        <v>#DIV/0!</v>
      </c>
      <c r="H22" s="23" t="e">
        <f t="shared" si="0"/>
        <v>#DIV/0!</v>
      </c>
      <c r="I22" s="23" t="e">
        <f t="shared" si="0"/>
        <v>#DIV/0!</v>
      </c>
      <c r="J22" s="23" t="e">
        <f t="shared" si="0"/>
        <v>#DIV/0!</v>
      </c>
      <c r="K22" s="23" t="e">
        <f t="shared" si="0"/>
        <v>#DIV/0!</v>
      </c>
      <c r="L22" s="23" t="e">
        <f t="shared" si="0"/>
        <v>#DIV/0!</v>
      </c>
      <c r="M22" s="23" t="e">
        <f t="shared" si="0"/>
        <v>#DIV/0!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56">
      <c r="A23" s="21" t="s">
        <v>158</v>
      </c>
      <c r="B23" s="22" t="s">
        <v>159</v>
      </c>
      <c r="C23" s="23">
        <f>SUM(D23:M23)</f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 t="s">
        <v>258</v>
      </c>
      <c r="P23" s="23"/>
      <c r="Q23" s="23"/>
      <c r="R23" s="23"/>
      <c r="S23" s="23"/>
      <c r="T23" s="23"/>
      <c r="U23" s="23"/>
      <c r="V23" s="23"/>
      <c r="W23" s="23"/>
    </row>
    <row r="24" spans="1:256">
      <c r="A24" s="21" t="s">
        <v>160</v>
      </c>
      <c r="B24" s="22" t="s">
        <v>161</v>
      </c>
      <c r="C24" s="23">
        <f>SUM(D24:M24)</f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56">
      <c r="A25" s="15"/>
      <c r="B25" s="16" t="s">
        <v>162</v>
      </c>
      <c r="C25" s="17"/>
      <c r="D25" s="253"/>
      <c r="E25" s="254"/>
      <c r="F25" s="254"/>
      <c r="G25" s="254"/>
      <c r="H25" s="255"/>
      <c r="I25" s="253"/>
      <c r="J25" s="254"/>
      <c r="K25" s="254"/>
      <c r="L25" s="255"/>
      <c r="M25" s="254"/>
      <c r="N25" s="254"/>
      <c r="O25" s="255"/>
      <c r="P25" s="253"/>
      <c r="Q25" s="254"/>
      <c r="R25" s="254"/>
      <c r="S25" s="255"/>
      <c r="T25" s="253"/>
      <c r="U25" s="254"/>
      <c r="V25" s="254"/>
      <c r="W25" s="255"/>
    </row>
  </sheetData>
  <mergeCells count="15">
    <mergeCell ref="T20:W20"/>
    <mergeCell ref="D25:H25"/>
    <mergeCell ref="I25:L25"/>
    <mergeCell ref="M25:O25"/>
    <mergeCell ref="P25:S25"/>
    <mergeCell ref="T25:W25"/>
    <mergeCell ref="D20:H20"/>
    <mergeCell ref="I20:L20"/>
    <mergeCell ref="M20:O20"/>
    <mergeCell ref="P20:S20"/>
    <mergeCell ref="A1:W1"/>
    <mergeCell ref="A2:A3"/>
    <mergeCell ref="C2:C3"/>
    <mergeCell ref="D2:M2"/>
    <mergeCell ref="N2:W2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view="pageLayout" topLeftCell="A4" zoomScale="115" zoomScaleNormal="100" zoomScaleSheetLayoutView="115" zoomScalePageLayoutView="115" workbookViewId="0">
      <selection activeCell="D6" sqref="D6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 ht="17.25" customHeight="1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2"/>
      <c r="J2" s="262"/>
      <c r="K2" s="262"/>
      <c r="L2" s="262"/>
      <c r="M2" s="271"/>
      <c r="N2" s="264" t="s">
        <v>242</v>
      </c>
      <c r="O2" s="269"/>
      <c r="P2" s="269"/>
      <c r="Q2" s="269"/>
      <c r="R2" s="269"/>
      <c r="S2" s="269"/>
      <c r="T2" s="269"/>
      <c r="U2" s="269"/>
      <c r="V2" s="269"/>
      <c r="W2" s="270"/>
    </row>
    <row r="3" spans="1:256" ht="34.5" customHeight="1">
      <c r="A3" s="268"/>
      <c r="B3" s="19"/>
      <c r="C3" s="267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12" customFormat="1" ht="36.75" customHeight="1">
      <c r="A4" s="5" t="s">
        <v>381</v>
      </c>
      <c r="B4" s="9" t="s">
        <v>382</v>
      </c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51.75">
      <c r="A5" s="5" t="s">
        <v>383</v>
      </c>
      <c r="B5" s="6" t="s">
        <v>384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6"/>
      <c r="P5" s="8"/>
      <c r="Q5" s="8"/>
      <c r="R5" s="8"/>
      <c r="S5" s="8"/>
      <c r="T5" s="8"/>
      <c r="U5" s="8"/>
      <c r="V5" s="8"/>
      <c r="W5" s="8"/>
    </row>
    <row r="6" spans="1:256" ht="51.75">
      <c r="A6" s="5"/>
      <c r="B6" s="6" t="s">
        <v>385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6"/>
      <c r="P6" s="8"/>
      <c r="Q6" s="8"/>
      <c r="R6" s="8"/>
      <c r="S6" s="8"/>
      <c r="T6" s="8"/>
      <c r="U6" s="8"/>
      <c r="V6" s="8"/>
      <c r="W6" s="8"/>
    </row>
    <row r="7" spans="1:256" ht="51.75">
      <c r="A7" s="25" t="s">
        <v>355</v>
      </c>
      <c r="B7" s="22" t="s">
        <v>386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/>
      <c r="P7" s="23"/>
      <c r="Q7" s="23"/>
      <c r="R7" s="23"/>
      <c r="S7" s="23"/>
      <c r="T7" s="23"/>
      <c r="U7" s="23"/>
      <c r="V7" s="23"/>
      <c r="W7" s="23"/>
    </row>
    <row r="8" spans="1:256" ht="34.5">
      <c r="A8" s="30" t="s">
        <v>357</v>
      </c>
      <c r="B8" s="22" t="s">
        <v>387</v>
      </c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43"/>
      <c r="P8" s="23"/>
      <c r="Q8" s="23"/>
      <c r="R8" s="23"/>
      <c r="S8" s="23"/>
      <c r="T8" s="23"/>
      <c r="U8" s="23"/>
      <c r="V8" s="23"/>
      <c r="W8" s="23"/>
    </row>
    <row r="9" spans="1:256" ht="51.75">
      <c r="A9" s="5"/>
      <c r="B9" s="6" t="s">
        <v>388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46"/>
      <c r="P9" s="8"/>
      <c r="Q9" s="8"/>
      <c r="R9" s="8"/>
      <c r="S9" s="8"/>
      <c r="T9" s="8"/>
      <c r="U9" s="8"/>
      <c r="V9" s="8"/>
      <c r="W9" s="8"/>
    </row>
    <row r="10" spans="1:256" ht="51.75">
      <c r="A10" s="25" t="s">
        <v>355</v>
      </c>
      <c r="B10" s="22" t="s">
        <v>389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3"/>
      <c r="P10" s="23"/>
      <c r="Q10" s="23"/>
      <c r="R10" s="23"/>
      <c r="S10" s="23"/>
      <c r="T10" s="23"/>
      <c r="U10" s="23"/>
      <c r="V10" s="23"/>
      <c r="W10" s="23"/>
    </row>
    <row r="11" spans="1:256" ht="34.5">
      <c r="A11" s="30" t="s">
        <v>357</v>
      </c>
      <c r="B11" s="22" t="s">
        <v>390</v>
      </c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43"/>
      <c r="P11" s="23"/>
      <c r="Q11" s="23"/>
      <c r="R11" s="23"/>
      <c r="S11" s="23"/>
      <c r="T11" s="23"/>
      <c r="U11" s="23"/>
      <c r="V11" s="23"/>
      <c r="W11" s="23"/>
    </row>
  </sheetData>
  <mergeCells count="5">
    <mergeCell ref="A1:W1"/>
    <mergeCell ref="C2:C3"/>
    <mergeCell ref="A2:A3"/>
    <mergeCell ref="N2:W2"/>
    <mergeCell ref="D2:M2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"/>
  <sheetViews>
    <sheetView view="pageLayout" zoomScale="115" zoomScaleNormal="100" zoomScaleSheetLayoutView="115" zoomScalePageLayoutView="115" workbookViewId="0">
      <selection activeCell="F5" sqref="F5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70" customFormat="1" ht="34.5">
      <c r="A4" s="66" t="s">
        <v>200</v>
      </c>
      <c r="B4" s="67" t="s">
        <v>201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s="69" customFormat="1" ht="34.5">
      <c r="A5" s="71" t="s">
        <v>202</v>
      </c>
      <c r="B5" s="72" t="s">
        <v>203</v>
      </c>
      <c r="C5" s="73">
        <v>0</v>
      </c>
      <c r="D5" s="73"/>
      <c r="E5" s="74" t="s">
        <v>259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56" s="69" customFormat="1">
      <c r="A6" s="73" t="s">
        <v>204</v>
      </c>
      <c r="B6" s="72" t="s">
        <v>205</v>
      </c>
      <c r="C6" s="73">
        <v>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56" s="77" customFormat="1">
      <c r="A7" s="75"/>
      <c r="B7" s="76" t="s">
        <v>206</v>
      </c>
      <c r="C7" s="75"/>
      <c r="D7" s="272"/>
      <c r="E7" s="273"/>
      <c r="F7" s="273"/>
      <c r="G7" s="273"/>
      <c r="H7" s="274"/>
      <c r="I7" s="272"/>
      <c r="J7" s="273"/>
      <c r="K7" s="273"/>
      <c r="L7" s="274"/>
      <c r="M7" s="273"/>
      <c r="N7" s="273"/>
      <c r="O7" s="274"/>
      <c r="P7" s="272"/>
      <c r="Q7" s="273"/>
      <c r="R7" s="273"/>
      <c r="S7" s="274"/>
      <c r="T7" s="272"/>
      <c r="U7" s="273"/>
      <c r="V7" s="273"/>
      <c r="W7" s="274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</sheetData>
  <mergeCells count="10">
    <mergeCell ref="A1:W1"/>
    <mergeCell ref="A2:A3"/>
    <mergeCell ref="C2:C3"/>
    <mergeCell ref="D2:M2"/>
    <mergeCell ref="N2:W2"/>
    <mergeCell ref="T7:W7"/>
    <mergeCell ref="D7:H7"/>
    <mergeCell ref="I7:L7"/>
    <mergeCell ref="M7:O7"/>
    <mergeCell ref="P7:S7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"/>
  <sheetViews>
    <sheetView view="pageLayout" zoomScale="115" zoomScaleNormal="100" zoomScaleSheetLayoutView="115" zoomScalePageLayoutView="115" workbookViewId="0">
      <selection activeCell="L16" sqref="L16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56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56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56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56" s="12" customFormat="1">
      <c r="A4" s="11" t="s">
        <v>163</v>
      </c>
      <c r="B4" s="6" t="s">
        <v>164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34.5">
      <c r="A5" s="21" t="s">
        <v>165</v>
      </c>
      <c r="B5" s="22" t="s">
        <v>166</v>
      </c>
      <c r="C5" s="23">
        <v>0</v>
      </c>
      <c r="D5" s="24" t="s">
        <v>255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56">
      <c r="A6" s="21" t="s">
        <v>167</v>
      </c>
      <c r="B6" s="22" t="s">
        <v>168</v>
      </c>
      <c r="C6" s="23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56">
      <c r="A7" s="15"/>
      <c r="B7" s="16" t="s">
        <v>169</v>
      </c>
      <c r="C7" s="17"/>
      <c r="D7" s="253"/>
      <c r="E7" s="254"/>
      <c r="F7" s="254"/>
      <c r="G7" s="254"/>
      <c r="H7" s="255"/>
      <c r="I7" s="253"/>
      <c r="J7" s="254"/>
      <c r="K7" s="254"/>
      <c r="L7" s="255"/>
      <c r="M7" s="254"/>
      <c r="N7" s="254"/>
      <c r="O7" s="255"/>
      <c r="P7" s="253"/>
      <c r="Q7" s="254"/>
      <c r="R7" s="254"/>
      <c r="S7" s="255"/>
      <c r="T7" s="253"/>
      <c r="U7" s="254"/>
      <c r="V7" s="254"/>
      <c r="W7" s="255"/>
    </row>
  </sheetData>
  <mergeCells count="10">
    <mergeCell ref="A1:W1"/>
    <mergeCell ref="A2:A3"/>
    <mergeCell ref="C2:C3"/>
    <mergeCell ref="D2:M2"/>
    <mergeCell ref="N2:W2"/>
    <mergeCell ref="T7:W7"/>
    <mergeCell ref="D7:H7"/>
    <mergeCell ref="I7:L7"/>
    <mergeCell ref="M7:O7"/>
    <mergeCell ref="P7:S7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6"/>
  <sheetViews>
    <sheetView showWhiteSpace="0" view="pageLayout" topLeftCell="A34" zoomScale="115" zoomScaleNormal="100" zoomScaleSheetLayoutView="115" zoomScalePageLayoutView="115" workbookViewId="0">
      <selection activeCell="B45" sqref="B45"/>
    </sheetView>
  </sheetViews>
  <sheetFormatPr defaultRowHeight="17.25"/>
  <cols>
    <col min="1" max="1" width="7.25" style="1" customWidth="1"/>
    <col min="2" max="2" width="31.375" style="1" customWidth="1"/>
    <col min="3" max="3" width="7.875" style="1" bestFit="1" customWidth="1"/>
    <col min="4" max="4" width="6.75" style="1" customWidth="1"/>
    <col min="5" max="5" width="6.375" style="1" customWidth="1"/>
    <col min="6" max="6" width="6.5" style="1" customWidth="1"/>
    <col min="7" max="23" width="5.625" style="1" customWidth="1"/>
    <col min="24" max="16384" width="9" style="14"/>
  </cols>
  <sheetData>
    <row r="1" spans="1:23" ht="21">
      <c r="A1" s="256" t="s">
        <v>260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>
      <c r="A2" s="257" t="s">
        <v>0</v>
      </c>
      <c r="B2" s="18" t="s">
        <v>1</v>
      </c>
      <c r="C2" s="259" t="s">
        <v>2</v>
      </c>
      <c r="D2" s="261" t="s">
        <v>230</v>
      </c>
      <c r="E2" s="262"/>
      <c r="F2" s="262"/>
      <c r="G2" s="262"/>
      <c r="H2" s="262"/>
      <c r="I2" s="263"/>
      <c r="J2" s="263"/>
      <c r="K2" s="263"/>
      <c r="L2" s="263"/>
      <c r="M2" s="263"/>
      <c r="N2" s="264" t="s">
        <v>242</v>
      </c>
      <c r="O2" s="265"/>
      <c r="P2" s="265"/>
      <c r="Q2" s="265"/>
      <c r="R2" s="265"/>
      <c r="S2" s="265"/>
      <c r="T2" s="265"/>
      <c r="U2" s="265"/>
      <c r="V2" s="265"/>
      <c r="W2" s="266"/>
    </row>
    <row r="3" spans="1:23" ht="34.5" customHeight="1">
      <c r="A3" s="258"/>
      <c r="B3" s="19"/>
      <c r="C3" s="260"/>
      <c r="D3" s="20" t="s">
        <v>239</v>
      </c>
      <c r="E3" s="20" t="s">
        <v>229</v>
      </c>
      <c r="F3" s="20" t="s">
        <v>237</v>
      </c>
      <c r="G3" s="20" t="s">
        <v>231</v>
      </c>
      <c r="H3" s="20" t="s">
        <v>232</v>
      </c>
      <c r="I3" s="20" t="s">
        <v>233</v>
      </c>
      <c r="J3" s="20" t="s">
        <v>234</v>
      </c>
      <c r="K3" s="20" t="s">
        <v>235</v>
      </c>
      <c r="L3" s="20" t="s">
        <v>236</v>
      </c>
      <c r="M3" s="20" t="s">
        <v>238</v>
      </c>
      <c r="N3" s="20" t="s">
        <v>240</v>
      </c>
      <c r="O3" s="20" t="s">
        <v>241</v>
      </c>
      <c r="P3" s="20" t="s">
        <v>237</v>
      </c>
      <c r="Q3" s="20" t="s">
        <v>231</v>
      </c>
      <c r="R3" s="20" t="s">
        <v>232</v>
      </c>
      <c r="S3" s="20" t="s">
        <v>233</v>
      </c>
      <c r="T3" s="20" t="s">
        <v>234</v>
      </c>
      <c r="U3" s="20" t="s">
        <v>235</v>
      </c>
      <c r="V3" s="20" t="s">
        <v>236</v>
      </c>
      <c r="W3" s="20" t="s">
        <v>238</v>
      </c>
    </row>
    <row r="4" spans="1:23" ht="35.25" customHeight="1">
      <c r="A4" s="5" t="s">
        <v>3</v>
      </c>
      <c r="B4" s="6" t="s">
        <v>4</v>
      </c>
      <c r="C4" s="7" t="s">
        <v>247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24.75" customHeight="1">
      <c r="A5" s="21" t="s">
        <v>5</v>
      </c>
      <c r="B5" s="22" t="s">
        <v>6</v>
      </c>
      <c r="C5" s="23">
        <f>SUM(N5:W5)</f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4.75" customHeight="1">
      <c r="A6" s="21" t="s">
        <v>7</v>
      </c>
      <c r="B6" s="22" t="s">
        <v>8</v>
      </c>
      <c r="C6" s="23">
        <f>SUM(N6:W6)</f>
        <v>0</v>
      </c>
      <c r="D6" s="24" t="s">
        <v>252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4.75" customHeight="1">
      <c r="A7" s="21" t="s">
        <v>9</v>
      </c>
      <c r="B7" s="22" t="s">
        <v>10</v>
      </c>
      <c r="C7" s="23">
        <f>SUM(N7:W7)</f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4.75" customHeight="1">
      <c r="A8" s="21" t="s">
        <v>11</v>
      </c>
      <c r="B8" s="22" t="s">
        <v>12</v>
      </c>
      <c r="C8" s="23">
        <f>SUM(N8:W8)</f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15"/>
      <c r="B9" s="16" t="s">
        <v>13</v>
      </c>
      <c r="C9" s="17"/>
      <c r="D9" s="253"/>
      <c r="E9" s="254"/>
      <c r="F9" s="254"/>
      <c r="G9" s="254"/>
      <c r="H9" s="255"/>
      <c r="I9" s="253"/>
      <c r="J9" s="254"/>
      <c r="K9" s="254"/>
      <c r="L9" s="255"/>
      <c r="M9" s="254"/>
      <c r="N9" s="254"/>
      <c r="O9" s="255"/>
      <c r="P9" s="253"/>
      <c r="Q9" s="254"/>
      <c r="R9" s="254"/>
      <c r="S9" s="255"/>
      <c r="T9" s="253"/>
      <c r="U9" s="254"/>
      <c r="V9" s="254"/>
      <c r="W9" s="255"/>
    </row>
    <row r="10" spans="1:23" ht="33.75" customHeight="1">
      <c r="A10" s="5" t="s">
        <v>19</v>
      </c>
      <c r="B10" s="6" t="s">
        <v>248</v>
      </c>
      <c r="C10" s="8" t="e">
        <f>C11*100/C12</f>
        <v>#DIV/0!</v>
      </c>
      <c r="D10" s="8" t="e">
        <f t="shared" ref="D10:M10" si="0">D11*100/D12</f>
        <v>#DIV/0!</v>
      </c>
      <c r="E10" s="8" t="e">
        <f t="shared" si="0"/>
        <v>#DIV/0!</v>
      </c>
      <c r="F10" s="8" t="e">
        <f t="shared" si="0"/>
        <v>#DIV/0!</v>
      </c>
      <c r="G10" s="8" t="e">
        <f t="shared" si="0"/>
        <v>#DIV/0!</v>
      </c>
      <c r="H10" s="8" t="e">
        <f t="shared" si="0"/>
        <v>#DIV/0!</v>
      </c>
      <c r="I10" s="8" t="e">
        <f t="shared" si="0"/>
        <v>#DIV/0!</v>
      </c>
      <c r="J10" s="8" t="e">
        <f t="shared" si="0"/>
        <v>#DIV/0!</v>
      </c>
      <c r="K10" s="8" t="e">
        <f t="shared" si="0"/>
        <v>#DIV/0!</v>
      </c>
      <c r="L10" s="8" t="e">
        <f t="shared" si="0"/>
        <v>#DIV/0!</v>
      </c>
      <c r="M10" s="8" t="e">
        <f t="shared" si="0"/>
        <v>#DIV/0!</v>
      </c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1" customHeight="1">
      <c r="A11" s="28" t="s">
        <v>20</v>
      </c>
      <c r="B11" s="22" t="s">
        <v>21</v>
      </c>
      <c r="C11" s="23">
        <f>SUM(D11:M11)</f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 t="s">
        <v>253</v>
      </c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28" t="s">
        <v>22</v>
      </c>
      <c r="B12" s="22" t="s">
        <v>23</v>
      </c>
      <c r="C12" s="23">
        <f>SUM(D12:M12)</f>
        <v>0</v>
      </c>
      <c r="D12" s="23"/>
      <c r="E12" s="23"/>
      <c r="F12" s="23"/>
      <c r="G12" s="29"/>
      <c r="H12" s="29"/>
      <c r="I12" s="23"/>
      <c r="J12" s="23"/>
      <c r="K12" s="29"/>
      <c r="L12" s="29"/>
      <c r="M12" s="23"/>
      <c r="N12" s="29"/>
      <c r="O12" s="29"/>
      <c r="P12" s="23"/>
      <c r="Q12" s="23"/>
      <c r="R12" s="29"/>
      <c r="S12" s="29"/>
      <c r="T12" s="23"/>
      <c r="U12" s="23"/>
      <c r="V12" s="29"/>
      <c r="W12" s="29"/>
    </row>
    <row r="13" spans="1:23">
      <c r="A13" s="15"/>
      <c r="B13" s="16" t="s">
        <v>24</v>
      </c>
      <c r="C13" s="17"/>
      <c r="D13" s="253"/>
      <c r="E13" s="254"/>
      <c r="F13" s="254"/>
      <c r="G13" s="254"/>
      <c r="H13" s="255"/>
      <c r="I13" s="253"/>
      <c r="J13" s="254"/>
      <c r="K13" s="254"/>
      <c r="L13" s="255"/>
      <c r="M13" s="254"/>
      <c r="N13" s="254"/>
      <c r="O13" s="255"/>
      <c r="P13" s="253"/>
      <c r="Q13" s="254"/>
      <c r="R13" s="254"/>
      <c r="S13" s="255"/>
      <c r="T13" s="253"/>
      <c r="U13" s="254"/>
      <c r="V13" s="254"/>
      <c r="W13" s="255"/>
    </row>
    <row r="14" spans="1:23" ht="21" customHeight="1">
      <c r="A14" s="10" t="s">
        <v>25</v>
      </c>
      <c r="B14" s="6" t="s">
        <v>26</v>
      </c>
      <c r="C14" s="8" t="e">
        <f>C15*100/C16</f>
        <v>#DIV/0!</v>
      </c>
      <c r="D14" s="8" t="e">
        <f t="shared" ref="D14:M14" si="1">D15*100/D16</f>
        <v>#DIV/0!</v>
      </c>
      <c r="E14" s="8" t="e">
        <f t="shared" si="1"/>
        <v>#DIV/0!</v>
      </c>
      <c r="F14" s="8" t="e">
        <f t="shared" si="1"/>
        <v>#DIV/0!</v>
      </c>
      <c r="G14" s="8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8" t="e">
        <f t="shared" si="1"/>
        <v>#DIV/0!</v>
      </c>
      <c r="K14" s="8" t="e">
        <f t="shared" si="1"/>
        <v>#DIV/0!</v>
      </c>
      <c r="L14" s="8" t="e">
        <f t="shared" si="1"/>
        <v>#DIV/0!</v>
      </c>
      <c r="M14" s="8" t="e">
        <f t="shared" si="1"/>
        <v>#DIV/0!</v>
      </c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1" customHeight="1">
      <c r="A15" s="28" t="s">
        <v>27</v>
      </c>
      <c r="B15" s="22" t="s">
        <v>28</v>
      </c>
      <c r="C15" s="23">
        <f>SUM(D15:M15)</f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 t="s">
        <v>253</v>
      </c>
      <c r="P15" s="23"/>
      <c r="Q15" s="23"/>
      <c r="R15" s="23"/>
      <c r="S15" s="23"/>
      <c r="T15" s="23"/>
      <c r="U15" s="23"/>
      <c r="V15" s="23"/>
      <c r="W15" s="23"/>
    </row>
    <row r="16" spans="1:23" ht="21" customHeight="1">
      <c r="A16" s="28" t="s">
        <v>29</v>
      </c>
      <c r="B16" s="22" t="s">
        <v>30</v>
      </c>
      <c r="C16" s="23">
        <f>SUM(D16:M16)</f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139">
      <c r="A17" s="2"/>
      <c r="B17" s="16" t="s">
        <v>31</v>
      </c>
      <c r="C17" s="17"/>
      <c r="D17" s="253"/>
      <c r="E17" s="254"/>
      <c r="F17" s="254"/>
      <c r="G17" s="254"/>
      <c r="H17" s="255"/>
      <c r="I17" s="253"/>
      <c r="J17" s="254"/>
      <c r="K17" s="254"/>
      <c r="L17" s="255"/>
      <c r="M17" s="254"/>
      <c r="N17" s="254"/>
      <c r="O17" s="255"/>
      <c r="P17" s="253"/>
      <c r="Q17" s="254"/>
      <c r="R17" s="254"/>
      <c r="S17" s="255"/>
      <c r="T17" s="253"/>
      <c r="U17" s="254"/>
      <c r="V17" s="254"/>
      <c r="W17" s="255"/>
    </row>
    <row r="18" spans="1:139" ht="22.5" customHeight="1">
      <c r="A18" s="11" t="s">
        <v>32</v>
      </c>
      <c r="B18" s="6" t="s">
        <v>33</v>
      </c>
      <c r="C18" s="8" t="e">
        <f>C19*100/C20</f>
        <v>#DIV/0!</v>
      </c>
      <c r="D18" s="8" t="e">
        <f t="shared" ref="D18:M18" si="2">D19*100/D20</f>
        <v>#DIV/0!</v>
      </c>
      <c r="E18" s="8" t="e">
        <f t="shared" si="2"/>
        <v>#DIV/0!</v>
      </c>
      <c r="F18" s="8" t="e">
        <f t="shared" si="2"/>
        <v>#DIV/0!</v>
      </c>
      <c r="G18" s="8" t="e">
        <f t="shared" si="2"/>
        <v>#DIV/0!</v>
      </c>
      <c r="H18" s="8" t="e">
        <f t="shared" si="2"/>
        <v>#DIV/0!</v>
      </c>
      <c r="I18" s="8" t="e">
        <f t="shared" si="2"/>
        <v>#DIV/0!</v>
      </c>
      <c r="J18" s="8" t="e">
        <f t="shared" si="2"/>
        <v>#DIV/0!</v>
      </c>
      <c r="K18" s="8" t="e">
        <f t="shared" si="2"/>
        <v>#DIV/0!</v>
      </c>
      <c r="L18" s="8" t="e">
        <f t="shared" si="2"/>
        <v>#DIV/0!</v>
      </c>
      <c r="M18" s="8" t="e">
        <f t="shared" si="2"/>
        <v>#DIV/0!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139" ht="22.5" customHeight="1">
      <c r="A19" s="28" t="s">
        <v>34</v>
      </c>
      <c r="B19" s="22" t="s">
        <v>35</v>
      </c>
      <c r="C19" s="23">
        <f>SUM(D19:M19)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 t="s">
        <v>253</v>
      </c>
      <c r="P19" s="23"/>
      <c r="Q19" s="23"/>
      <c r="R19" s="23"/>
      <c r="S19" s="23"/>
      <c r="T19" s="23"/>
      <c r="U19" s="23"/>
      <c r="V19" s="23"/>
      <c r="W19" s="23"/>
    </row>
    <row r="20" spans="1:139" ht="22.5" customHeight="1">
      <c r="A20" s="28" t="s">
        <v>36</v>
      </c>
      <c r="B20" s="22" t="s">
        <v>37</v>
      </c>
      <c r="C20" s="23">
        <f>SUM(D20:M20)</f>
        <v>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139">
      <c r="A21" s="15"/>
      <c r="B21" s="16" t="s">
        <v>38</v>
      </c>
      <c r="C21" s="17"/>
      <c r="D21" s="253"/>
      <c r="E21" s="254"/>
      <c r="F21" s="254"/>
      <c r="G21" s="254"/>
      <c r="H21" s="255"/>
      <c r="I21" s="253"/>
      <c r="J21" s="254"/>
      <c r="K21" s="254"/>
      <c r="L21" s="255"/>
      <c r="M21" s="254"/>
      <c r="N21" s="254"/>
      <c r="O21" s="255"/>
      <c r="P21" s="253"/>
      <c r="Q21" s="254"/>
      <c r="R21" s="254"/>
      <c r="S21" s="255"/>
      <c r="T21" s="253"/>
      <c r="U21" s="254"/>
      <c r="V21" s="254"/>
      <c r="W21" s="255"/>
    </row>
    <row r="22" spans="1:139" ht="20.25" customHeight="1">
      <c r="A22" s="11" t="s">
        <v>39</v>
      </c>
      <c r="B22" s="6" t="s">
        <v>40</v>
      </c>
      <c r="C22" s="8" t="e">
        <f>C23*100/C24</f>
        <v>#DIV/0!</v>
      </c>
      <c r="D22" s="8" t="e">
        <f t="shared" ref="D22:M22" si="3">D23*100/D24</f>
        <v>#DIV/0!</v>
      </c>
      <c r="E22" s="8" t="e">
        <f t="shared" si="3"/>
        <v>#DIV/0!</v>
      </c>
      <c r="F22" s="8" t="e">
        <f t="shared" si="3"/>
        <v>#DIV/0!</v>
      </c>
      <c r="G22" s="8" t="e">
        <f t="shared" si="3"/>
        <v>#DIV/0!</v>
      </c>
      <c r="H22" s="8" t="e">
        <f t="shared" si="3"/>
        <v>#DIV/0!</v>
      </c>
      <c r="I22" s="8" t="e">
        <f t="shared" si="3"/>
        <v>#DIV/0!</v>
      </c>
      <c r="J22" s="8" t="e">
        <f t="shared" si="3"/>
        <v>#DIV/0!</v>
      </c>
      <c r="K22" s="8" t="e">
        <f t="shared" si="3"/>
        <v>#DIV/0!</v>
      </c>
      <c r="L22" s="8" t="e">
        <f t="shared" si="3"/>
        <v>#DIV/0!</v>
      </c>
      <c r="M22" s="8" t="e">
        <f t="shared" si="3"/>
        <v>#DIV/0!</v>
      </c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139" ht="20.25" customHeight="1">
      <c r="A23" s="28" t="s">
        <v>41</v>
      </c>
      <c r="B23" s="22" t="s">
        <v>42</v>
      </c>
      <c r="C23" s="23">
        <f>SUM(D23:M23)</f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 t="s">
        <v>253</v>
      </c>
      <c r="P23" s="23"/>
      <c r="Q23" s="23"/>
      <c r="R23" s="23"/>
      <c r="S23" s="23"/>
      <c r="T23" s="23"/>
      <c r="U23" s="23"/>
      <c r="V23" s="23"/>
      <c r="W23" s="23"/>
    </row>
    <row r="24" spans="1:139" ht="20.25" customHeight="1">
      <c r="A24" s="28" t="s">
        <v>43</v>
      </c>
      <c r="B24" s="22" t="s">
        <v>44</v>
      </c>
      <c r="C24" s="23">
        <f>SUM(D24:M24)</f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139">
      <c r="A25" s="15"/>
      <c r="B25" s="16" t="s">
        <v>45</v>
      </c>
      <c r="C25" s="17"/>
      <c r="D25" s="253"/>
      <c r="E25" s="254"/>
      <c r="F25" s="254"/>
      <c r="G25" s="254"/>
      <c r="H25" s="255"/>
      <c r="I25" s="253"/>
      <c r="J25" s="254"/>
      <c r="K25" s="254"/>
      <c r="L25" s="255"/>
      <c r="M25" s="254"/>
      <c r="N25" s="254"/>
      <c r="O25" s="255"/>
      <c r="P25" s="253"/>
      <c r="Q25" s="254"/>
      <c r="R25" s="254"/>
      <c r="S25" s="255"/>
      <c r="T25" s="253"/>
      <c r="U25" s="254"/>
      <c r="V25" s="254"/>
      <c r="W25" s="255"/>
    </row>
    <row r="26" spans="1:139" s="12" customFormat="1" ht="33" customHeight="1">
      <c r="A26" s="5" t="s">
        <v>46</v>
      </c>
      <c r="B26" s="6" t="s">
        <v>47</v>
      </c>
      <c r="C26" s="8"/>
      <c r="D26" s="3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</row>
    <row r="27" spans="1:139" s="40" customFormat="1" ht="21.75" customHeight="1">
      <c r="A27" s="36" t="s">
        <v>264</v>
      </c>
      <c r="B27" s="37" t="s">
        <v>267</v>
      </c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</row>
    <row r="28" spans="1:139" ht="18" customHeight="1">
      <c r="A28" s="30" t="s">
        <v>306</v>
      </c>
      <c r="B28" s="26" t="s">
        <v>314</v>
      </c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9" ht="17.25" customHeight="1">
      <c r="A29" s="30" t="s">
        <v>307</v>
      </c>
      <c r="B29" s="26" t="s">
        <v>315</v>
      </c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139" s="40" customFormat="1" ht="33" customHeight="1">
      <c r="A30" s="36" t="s">
        <v>266</v>
      </c>
      <c r="B30" s="41" t="s">
        <v>265</v>
      </c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</row>
    <row r="31" spans="1:139" ht="18" customHeight="1">
      <c r="A31" s="30" t="s">
        <v>308</v>
      </c>
      <c r="B31" s="26" t="s">
        <v>314</v>
      </c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139" ht="17.25" customHeight="1">
      <c r="A32" s="30" t="s">
        <v>309</v>
      </c>
      <c r="B32" s="26" t="s">
        <v>316</v>
      </c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139" s="40" customFormat="1" ht="20.25" customHeight="1">
      <c r="A33" s="36" t="s">
        <v>268</v>
      </c>
      <c r="B33" s="37" t="s">
        <v>269</v>
      </c>
      <c r="C33" s="38"/>
      <c r="D33" s="39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</row>
    <row r="34" spans="1:139" ht="18" customHeight="1">
      <c r="A34" s="30" t="s">
        <v>312</v>
      </c>
      <c r="B34" s="26" t="s">
        <v>317</v>
      </c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139" ht="17.25" customHeight="1">
      <c r="A35" s="30" t="s">
        <v>313</v>
      </c>
      <c r="B35" s="26" t="s">
        <v>316</v>
      </c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139" s="40" customFormat="1" ht="21" customHeight="1">
      <c r="A36" s="36" t="s">
        <v>270</v>
      </c>
      <c r="B36" s="37" t="s">
        <v>271</v>
      </c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</row>
    <row r="37" spans="1:139" ht="18" customHeight="1">
      <c r="A37" s="30" t="s">
        <v>310</v>
      </c>
      <c r="B37" s="26" t="s">
        <v>317</v>
      </c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139" ht="17.25" customHeight="1">
      <c r="A38" s="30" t="s">
        <v>311</v>
      </c>
      <c r="B38" s="26" t="s">
        <v>316</v>
      </c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139" s="40" customFormat="1" ht="25.5" customHeight="1">
      <c r="A39" s="36" t="s">
        <v>273</v>
      </c>
      <c r="B39" s="37" t="s">
        <v>279</v>
      </c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</row>
    <row r="40" spans="1:139" ht="18" customHeight="1">
      <c r="A40" s="30" t="s">
        <v>320</v>
      </c>
      <c r="B40" s="26" t="s">
        <v>317</v>
      </c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139" ht="17.25" customHeight="1">
      <c r="A41" s="30" t="s">
        <v>321</v>
      </c>
      <c r="B41" s="26" t="s">
        <v>316</v>
      </c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139" s="40" customFormat="1" ht="22.5" customHeight="1">
      <c r="A42" s="36" t="s">
        <v>274</v>
      </c>
      <c r="B42" s="37" t="s">
        <v>280</v>
      </c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</row>
    <row r="43" spans="1:139" ht="18" customHeight="1">
      <c r="A43" s="30" t="s">
        <v>322</v>
      </c>
      <c r="B43" s="26" t="s">
        <v>317</v>
      </c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139" ht="17.25" customHeight="1">
      <c r="A44" s="30" t="s">
        <v>323</v>
      </c>
      <c r="B44" s="26" t="s">
        <v>316</v>
      </c>
      <c r="C44" s="23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139" s="40" customFormat="1" ht="24.75" customHeight="1">
      <c r="A45" s="36" t="s">
        <v>275</v>
      </c>
      <c r="B45" s="37" t="s">
        <v>281</v>
      </c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</row>
    <row r="46" spans="1:139" ht="18" customHeight="1">
      <c r="A46" s="30" t="s">
        <v>324</v>
      </c>
      <c r="B46" s="26" t="s">
        <v>317</v>
      </c>
      <c r="C46" s="23"/>
      <c r="D46" s="2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139" ht="17.25" customHeight="1">
      <c r="A47" s="30" t="s">
        <v>325</v>
      </c>
      <c r="B47" s="26" t="s">
        <v>316</v>
      </c>
      <c r="C47" s="23"/>
      <c r="D47" s="2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139" s="40" customFormat="1" ht="33" customHeight="1">
      <c r="A48" s="36" t="s">
        <v>276</v>
      </c>
      <c r="B48" s="37" t="s">
        <v>282</v>
      </c>
      <c r="C48" s="38"/>
      <c r="D48" s="39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</row>
    <row r="49" spans="1:139" ht="18" customHeight="1">
      <c r="A49" s="30" t="s">
        <v>326</v>
      </c>
      <c r="B49" s="26" t="s">
        <v>317</v>
      </c>
      <c r="C49" s="23"/>
      <c r="D49" s="24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139" ht="17.25" customHeight="1">
      <c r="A50" s="30" t="s">
        <v>327</v>
      </c>
      <c r="B50" s="26" t="s">
        <v>316</v>
      </c>
      <c r="C50" s="23"/>
      <c r="D50" s="2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139" s="40" customFormat="1" ht="24.75" customHeight="1">
      <c r="A51" s="42" t="s">
        <v>277</v>
      </c>
      <c r="B51" s="37" t="s">
        <v>283</v>
      </c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</row>
    <row r="52" spans="1:139" ht="18" customHeight="1">
      <c r="A52" s="35" t="s">
        <v>328</v>
      </c>
      <c r="B52" s="26" t="s">
        <v>317</v>
      </c>
      <c r="C52" s="23"/>
      <c r="D52" s="24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139" ht="17.25" customHeight="1">
      <c r="A53" s="35" t="s">
        <v>329</v>
      </c>
      <c r="B53" s="26" t="s">
        <v>316</v>
      </c>
      <c r="C53" s="23"/>
      <c r="D53" s="2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139" s="40" customFormat="1" ht="23.25" customHeight="1">
      <c r="A54" s="42" t="s">
        <v>289</v>
      </c>
      <c r="B54" s="37" t="s">
        <v>284</v>
      </c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1:139" ht="18" customHeight="1">
      <c r="A55" s="35" t="s">
        <v>330</v>
      </c>
      <c r="B55" s="26" t="s">
        <v>317</v>
      </c>
      <c r="C55" s="23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139" ht="17.25" customHeight="1">
      <c r="A56" s="35" t="s">
        <v>331</v>
      </c>
      <c r="B56" s="26" t="s">
        <v>316</v>
      </c>
      <c r="C56" s="23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139" s="40" customFormat="1" ht="24" customHeight="1">
      <c r="A57" s="42" t="s">
        <v>290</v>
      </c>
      <c r="B57" s="37" t="s">
        <v>285</v>
      </c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</row>
    <row r="58" spans="1:139" ht="18" customHeight="1">
      <c r="A58" s="35" t="s">
        <v>332</v>
      </c>
      <c r="B58" s="26" t="s">
        <v>317</v>
      </c>
      <c r="C58" s="23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139" ht="17.25" customHeight="1">
      <c r="A59" s="35" t="s">
        <v>333</v>
      </c>
      <c r="B59" s="26" t="s">
        <v>316</v>
      </c>
      <c r="C59" s="23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139" s="40" customFormat="1" ht="24.75" customHeight="1">
      <c r="A60" s="42" t="s">
        <v>299</v>
      </c>
      <c r="B60" s="37" t="s">
        <v>304</v>
      </c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</row>
    <row r="61" spans="1:139" ht="18" customHeight="1">
      <c r="A61" s="35" t="s">
        <v>340</v>
      </c>
      <c r="B61" s="26" t="s">
        <v>317</v>
      </c>
      <c r="C61" s="23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139" ht="17.25" customHeight="1">
      <c r="A62" s="35" t="s">
        <v>341</v>
      </c>
      <c r="B62" s="26" t="s">
        <v>316</v>
      </c>
      <c r="C62" s="23"/>
      <c r="D62" s="2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139" s="40" customFormat="1" ht="20.25" customHeight="1">
      <c r="A63" s="42" t="s">
        <v>305</v>
      </c>
      <c r="B63" s="37" t="s">
        <v>298</v>
      </c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</row>
    <row r="64" spans="1:139" ht="18" customHeight="1">
      <c r="A64" s="35" t="s">
        <v>350</v>
      </c>
      <c r="B64" s="26" t="s">
        <v>317</v>
      </c>
      <c r="C64" s="23"/>
      <c r="D64" s="24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56" ht="17.25" customHeight="1">
      <c r="A65" s="35" t="s">
        <v>351</v>
      </c>
      <c r="B65" s="26" t="s">
        <v>316</v>
      </c>
      <c r="C65" s="23"/>
      <c r="D65" s="24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56" s="12" customFormat="1" ht="51.75">
      <c r="A66" s="5" t="s">
        <v>97</v>
      </c>
      <c r="B66" s="6" t="s">
        <v>98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39.75" customHeight="1">
      <c r="A67" s="25" t="s">
        <v>99</v>
      </c>
      <c r="B67" s="26" t="s">
        <v>100</v>
      </c>
      <c r="C67" s="23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56" ht="57" customHeight="1">
      <c r="A68" s="25" t="s">
        <v>101</v>
      </c>
      <c r="B68" s="26" t="s">
        <v>102</v>
      </c>
      <c r="C68" s="23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56" ht="44.25" customHeight="1">
      <c r="A69" s="25" t="s">
        <v>103</v>
      </c>
      <c r="B69" s="26" t="s">
        <v>104</v>
      </c>
      <c r="C69" s="23">
        <v>0.22</v>
      </c>
      <c r="D69" s="23"/>
      <c r="E69" s="23"/>
      <c r="F69" s="23"/>
      <c r="G69" s="23"/>
      <c r="H69" s="31"/>
      <c r="I69" s="23"/>
      <c r="J69" s="23"/>
      <c r="K69" s="23"/>
      <c r="L69" s="31"/>
      <c r="M69" s="23"/>
      <c r="N69" s="23"/>
      <c r="O69" s="32" t="s">
        <v>253</v>
      </c>
      <c r="P69" s="23"/>
      <c r="Q69" s="23"/>
      <c r="R69" s="23"/>
      <c r="S69" s="31"/>
      <c r="T69" s="23"/>
      <c r="U69" s="23"/>
      <c r="V69" s="23"/>
      <c r="W69" s="31"/>
    </row>
    <row r="70" spans="1:256" ht="53.25" customHeight="1">
      <c r="A70" s="25" t="s">
        <v>105</v>
      </c>
      <c r="B70" s="26" t="s">
        <v>106</v>
      </c>
      <c r="C70" s="29">
        <v>205203</v>
      </c>
      <c r="D70" s="23"/>
      <c r="E70" s="23"/>
      <c r="F70" s="23"/>
      <c r="G70" s="29"/>
      <c r="H70" s="29"/>
      <c r="I70" s="23"/>
      <c r="J70" s="23"/>
      <c r="K70" s="29"/>
      <c r="L70" s="29"/>
      <c r="M70" s="23"/>
      <c r="N70" s="29"/>
      <c r="O70" s="29"/>
      <c r="P70" s="23"/>
      <c r="Q70" s="23"/>
      <c r="R70" s="29"/>
      <c r="S70" s="29"/>
      <c r="T70" s="23"/>
      <c r="U70" s="23"/>
      <c r="V70" s="29"/>
      <c r="W70" s="29"/>
    </row>
    <row r="71" spans="1:256">
      <c r="A71" s="15"/>
      <c r="B71" s="16" t="s">
        <v>107</v>
      </c>
      <c r="C71" s="17"/>
      <c r="D71" s="253"/>
      <c r="E71" s="254"/>
      <c r="F71" s="254"/>
      <c r="G71" s="254"/>
      <c r="H71" s="255"/>
      <c r="I71" s="253"/>
      <c r="J71" s="254"/>
      <c r="K71" s="254"/>
      <c r="L71" s="255"/>
      <c r="M71" s="254"/>
      <c r="N71" s="254"/>
      <c r="O71" s="255"/>
      <c r="P71" s="253"/>
      <c r="Q71" s="254"/>
      <c r="R71" s="254"/>
      <c r="S71" s="255"/>
      <c r="T71" s="253"/>
      <c r="U71" s="254"/>
      <c r="V71" s="254"/>
      <c r="W71" s="255"/>
    </row>
    <row r="72" spans="1:256" s="12" customFormat="1" ht="37.5" customHeight="1">
      <c r="A72" s="5" t="s">
        <v>131</v>
      </c>
      <c r="B72" s="9" t="s">
        <v>263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8.75" customHeight="1">
      <c r="A73" s="21" t="s">
        <v>132</v>
      </c>
      <c r="B73" s="22" t="s">
        <v>133</v>
      </c>
      <c r="C73" s="23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56" ht="18.75" customHeight="1">
      <c r="A74" s="21" t="s">
        <v>134</v>
      </c>
      <c r="B74" s="22" t="s">
        <v>135</v>
      </c>
      <c r="C74" s="23">
        <v>0</v>
      </c>
      <c r="D74" s="23"/>
      <c r="E74" s="23"/>
      <c r="F74" s="23"/>
      <c r="G74" s="29"/>
      <c r="H74" s="29"/>
      <c r="I74" s="23"/>
      <c r="J74" s="23"/>
      <c r="K74" s="29"/>
      <c r="L74" s="29"/>
      <c r="M74" s="23"/>
      <c r="N74" s="29"/>
      <c r="O74" s="29"/>
      <c r="P74" s="23"/>
      <c r="Q74" s="23"/>
      <c r="R74" s="29"/>
      <c r="S74" s="29"/>
      <c r="T74" s="23"/>
      <c r="U74" s="23"/>
      <c r="V74" s="29"/>
      <c r="W74" s="29"/>
    </row>
    <row r="75" spans="1:256" ht="18.75" customHeight="1">
      <c r="A75" s="21" t="s">
        <v>136</v>
      </c>
      <c r="B75" s="22" t="s">
        <v>137</v>
      </c>
      <c r="C75" s="23"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33" t="s">
        <v>253</v>
      </c>
      <c r="P75" s="23"/>
      <c r="Q75" s="23"/>
      <c r="R75" s="23"/>
      <c r="S75" s="23"/>
      <c r="T75" s="23"/>
      <c r="U75" s="23"/>
      <c r="V75" s="23"/>
      <c r="W75" s="23"/>
    </row>
    <row r="76" spans="1:256" ht="18.75" customHeight="1">
      <c r="A76" s="21" t="s">
        <v>138</v>
      </c>
      <c r="B76" s="22" t="s">
        <v>139</v>
      </c>
      <c r="C76" s="23"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56" ht="18.75" customHeight="1">
      <c r="A77" s="21" t="s">
        <v>140</v>
      </c>
      <c r="B77" s="22" t="s">
        <v>141</v>
      </c>
      <c r="C77" s="23">
        <v>123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56">
      <c r="A78" s="15"/>
      <c r="B78" s="16" t="s">
        <v>142</v>
      </c>
      <c r="C78" s="17"/>
      <c r="D78" s="253"/>
      <c r="E78" s="254"/>
      <c r="F78" s="254"/>
      <c r="G78" s="254"/>
      <c r="H78" s="255"/>
      <c r="I78" s="253"/>
      <c r="J78" s="254"/>
      <c r="K78" s="254"/>
      <c r="L78" s="255"/>
      <c r="M78" s="254"/>
      <c r="N78" s="254"/>
      <c r="O78" s="255"/>
      <c r="P78" s="253"/>
      <c r="Q78" s="254"/>
      <c r="R78" s="254"/>
      <c r="S78" s="255"/>
      <c r="T78" s="253"/>
      <c r="U78" s="254"/>
      <c r="V78" s="254"/>
      <c r="W78" s="255"/>
    </row>
    <row r="79" spans="1:256" s="12" customFormat="1" ht="21.75" customHeight="1">
      <c r="A79" s="5" t="s">
        <v>143</v>
      </c>
      <c r="B79" s="9" t="s">
        <v>144</v>
      </c>
      <c r="C79" s="8"/>
      <c r="D79" s="13"/>
      <c r="E79" s="8"/>
      <c r="F79" s="8"/>
      <c r="G79" s="8"/>
      <c r="H79" s="8"/>
      <c r="I79" s="13"/>
      <c r="J79" s="8"/>
      <c r="K79" s="8"/>
      <c r="L79" s="8"/>
      <c r="M79" s="8"/>
      <c r="N79" s="8"/>
      <c r="O79" s="8"/>
      <c r="P79" s="13"/>
      <c r="Q79" s="8"/>
      <c r="R79" s="8"/>
      <c r="S79" s="8"/>
      <c r="T79" s="13"/>
      <c r="U79" s="8"/>
      <c r="V79" s="8"/>
      <c r="W79" s="8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37.5" customHeight="1">
      <c r="A80" s="25" t="s">
        <v>145</v>
      </c>
      <c r="B80" s="26" t="s">
        <v>146</v>
      </c>
      <c r="C80" s="23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ht="18.75" customHeight="1">
      <c r="A81" s="21" t="s">
        <v>147</v>
      </c>
      <c r="B81" s="22" t="s">
        <v>148</v>
      </c>
      <c r="C81" s="23">
        <v>0</v>
      </c>
      <c r="D81" s="23"/>
      <c r="E81" s="23"/>
      <c r="F81" s="23"/>
      <c r="G81" s="29"/>
      <c r="H81" s="23"/>
      <c r="I81" s="23"/>
      <c r="J81" s="23"/>
      <c r="K81" s="29"/>
      <c r="L81" s="23"/>
      <c r="M81" s="23"/>
      <c r="N81" s="29"/>
      <c r="O81" s="33" t="s">
        <v>253</v>
      </c>
      <c r="P81" s="23"/>
      <c r="Q81" s="23"/>
      <c r="R81" s="29"/>
      <c r="S81" s="23"/>
      <c r="T81" s="23"/>
      <c r="U81" s="23"/>
      <c r="V81" s="29"/>
      <c r="W81" s="23"/>
    </row>
    <row r="82" spans="1:23" ht="18.75" customHeight="1">
      <c r="A82" s="21" t="s">
        <v>149</v>
      </c>
      <c r="B82" s="22" t="s">
        <v>150</v>
      </c>
      <c r="C82" s="23"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ht="18.75" customHeight="1">
      <c r="A83" s="21" t="s">
        <v>151</v>
      </c>
      <c r="B83" s="22" t="s">
        <v>152</v>
      </c>
      <c r="C83" s="23">
        <v>0</v>
      </c>
      <c r="D83" s="31"/>
      <c r="E83" s="23"/>
      <c r="F83" s="23"/>
      <c r="G83" s="23"/>
      <c r="H83" s="23"/>
      <c r="I83" s="31"/>
      <c r="J83" s="23"/>
      <c r="K83" s="23"/>
      <c r="L83" s="23"/>
      <c r="M83" s="23"/>
      <c r="N83" s="23"/>
      <c r="O83" s="23"/>
      <c r="P83" s="31"/>
      <c r="Q83" s="23"/>
      <c r="R83" s="23"/>
      <c r="S83" s="23"/>
      <c r="T83" s="31"/>
      <c r="U83" s="23"/>
      <c r="V83" s="23"/>
      <c r="W83" s="23"/>
    </row>
    <row r="84" spans="1:23">
      <c r="A84" s="15"/>
      <c r="B84" s="16" t="s">
        <v>153</v>
      </c>
      <c r="C84" s="17"/>
      <c r="D84" s="253"/>
      <c r="E84" s="254"/>
      <c r="F84" s="254"/>
      <c r="G84" s="254"/>
      <c r="H84" s="255"/>
      <c r="I84" s="253"/>
      <c r="J84" s="254"/>
      <c r="K84" s="254"/>
      <c r="L84" s="255"/>
      <c r="M84" s="254"/>
      <c r="N84" s="254"/>
      <c r="O84" s="255"/>
      <c r="P84" s="253"/>
      <c r="Q84" s="254"/>
      <c r="R84" s="254"/>
      <c r="S84" s="255"/>
      <c r="T84" s="253"/>
      <c r="U84" s="254"/>
      <c r="V84" s="254"/>
      <c r="W84" s="255"/>
    </row>
    <row r="85" spans="1:23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>
      <c r="A88" s="5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1:23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>
      <c r="A95" s="51"/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>
      <c r="A96" s="51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56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1:256">
      <c r="A98" s="5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56">
      <c r="A99" s="5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1" spans="1:256" ht="21.75">
      <c r="A101" s="47" t="s">
        <v>352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56" ht="20.25">
      <c r="A102" s="48"/>
      <c r="B102" s="49" t="s">
        <v>407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56">
      <c r="A103" s="257" t="s">
        <v>0</v>
      </c>
      <c r="B103" s="18" t="s">
        <v>1</v>
      </c>
      <c r="C103" s="259" t="s">
        <v>2</v>
      </c>
      <c r="D103" s="261" t="s">
        <v>230</v>
      </c>
      <c r="E103" s="262"/>
      <c r="F103" s="262"/>
      <c r="G103" s="262"/>
      <c r="H103" s="262"/>
      <c r="I103" s="263"/>
      <c r="J103" s="263"/>
      <c r="K103" s="263"/>
      <c r="L103" s="263"/>
      <c r="M103" s="263"/>
      <c r="N103" s="264" t="s">
        <v>242</v>
      </c>
      <c r="O103" s="265"/>
      <c r="P103" s="265"/>
      <c r="Q103" s="265"/>
      <c r="R103" s="265"/>
      <c r="S103" s="265"/>
      <c r="T103" s="265"/>
      <c r="U103" s="265"/>
      <c r="V103" s="265"/>
      <c r="W103" s="266"/>
    </row>
    <row r="104" spans="1:256" ht="34.5" customHeight="1">
      <c r="A104" s="258"/>
      <c r="B104" s="19"/>
      <c r="C104" s="260"/>
      <c r="D104" s="20" t="s">
        <v>239</v>
      </c>
      <c r="E104" s="20" t="s">
        <v>229</v>
      </c>
      <c r="F104" s="20" t="s">
        <v>237</v>
      </c>
      <c r="G104" s="20" t="s">
        <v>231</v>
      </c>
      <c r="H104" s="20" t="s">
        <v>232</v>
      </c>
      <c r="I104" s="20" t="s">
        <v>233</v>
      </c>
      <c r="J104" s="20" t="s">
        <v>234</v>
      </c>
      <c r="K104" s="20" t="s">
        <v>235</v>
      </c>
      <c r="L104" s="20" t="s">
        <v>236</v>
      </c>
      <c r="M104" s="20" t="s">
        <v>238</v>
      </c>
      <c r="N104" s="20" t="s">
        <v>240</v>
      </c>
      <c r="O104" s="20" t="s">
        <v>241</v>
      </c>
      <c r="P104" s="20" t="s">
        <v>237</v>
      </c>
      <c r="Q104" s="20" t="s">
        <v>231</v>
      </c>
      <c r="R104" s="20" t="s">
        <v>232</v>
      </c>
      <c r="S104" s="20" t="s">
        <v>233</v>
      </c>
      <c r="T104" s="20" t="s">
        <v>234</v>
      </c>
      <c r="U104" s="20" t="s">
        <v>235</v>
      </c>
      <c r="V104" s="20" t="s">
        <v>236</v>
      </c>
      <c r="W104" s="20" t="s">
        <v>238</v>
      </c>
    </row>
    <row r="105" spans="1:256" s="12" customFormat="1" ht="34.5">
      <c r="A105" s="5" t="s">
        <v>353</v>
      </c>
      <c r="B105" s="6" t="s">
        <v>354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>
      <c r="A106" s="25" t="s">
        <v>355</v>
      </c>
      <c r="B106" s="22" t="s">
        <v>356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43"/>
      <c r="P106" s="23"/>
      <c r="Q106" s="23"/>
      <c r="R106" s="23"/>
      <c r="S106" s="23"/>
      <c r="T106" s="23"/>
      <c r="U106" s="23"/>
      <c r="V106" s="23"/>
      <c r="W106" s="23"/>
    </row>
    <row r="107" spans="1:256" ht="34.5">
      <c r="A107" s="30" t="s">
        <v>357</v>
      </c>
      <c r="B107" s="22" t="s">
        <v>358</v>
      </c>
      <c r="C107" s="23"/>
      <c r="D107" s="23"/>
      <c r="E107" s="24"/>
      <c r="F107" s="23"/>
      <c r="G107" s="23"/>
      <c r="H107" s="23"/>
      <c r="I107" s="23"/>
      <c r="J107" s="23"/>
      <c r="K107" s="23"/>
      <c r="L107" s="23"/>
      <c r="M107" s="23"/>
      <c r="N107" s="275" t="s">
        <v>359</v>
      </c>
      <c r="O107" s="276"/>
      <c r="P107" s="276"/>
      <c r="Q107" s="276"/>
      <c r="R107" s="276"/>
      <c r="S107" s="276"/>
      <c r="T107" s="276"/>
      <c r="U107" s="276"/>
      <c r="V107" s="276"/>
      <c r="W107" s="277"/>
    </row>
    <row r="108" spans="1:256" s="12" customFormat="1" ht="22.5" customHeight="1">
      <c r="A108" s="5" t="s">
        <v>360</v>
      </c>
      <c r="B108" s="9" t="s">
        <v>361</v>
      </c>
      <c r="C108" s="44" t="s">
        <v>362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>
      <c r="A109" s="25"/>
      <c r="B109" s="26"/>
      <c r="C109" s="45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56" s="12" customFormat="1" ht="22.5" customHeight="1">
      <c r="A110" s="5" t="s">
        <v>363</v>
      </c>
      <c r="B110" s="9" t="s">
        <v>364</v>
      </c>
      <c r="C110" s="44" t="s">
        <v>362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>
      <c r="A111" s="25"/>
      <c r="B111" s="22"/>
      <c r="C111" s="45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56" s="12" customFormat="1" ht="34.5">
      <c r="A112" s="5" t="s">
        <v>367</v>
      </c>
      <c r="B112" s="6" t="s">
        <v>368</v>
      </c>
      <c r="C112" s="44" t="s">
        <v>362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2" customFormat="1" ht="34.5">
      <c r="A113" s="5" t="s">
        <v>391</v>
      </c>
      <c r="B113" s="9" t="s">
        <v>392</v>
      </c>
      <c r="C113" s="44" t="s">
        <v>393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2" customFormat="1">
      <c r="A114" s="5" t="s">
        <v>398</v>
      </c>
      <c r="B114" s="6" t="s">
        <v>399</v>
      </c>
      <c r="C114" s="4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34.5">
      <c r="A115" s="25" t="s">
        <v>355</v>
      </c>
      <c r="B115" s="22" t="s">
        <v>400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43"/>
      <c r="P115" s="23"/>
      <c r="Q115" s="23"/>
      <c r="R115" s="23"/>
      <c r="S115" s="23"/>
      <c r="T115" s="23"/>
      <c r="U115" s="23"/>
      <c r="V115" s="23"/>
      <c r="W115" s="23"/>
    </row>
    <row r="116" spans="1:256" ht="34.5">
      <c r="A116" s="30" t="s">
        <v>357</v>
      </c>
      <c r="B116" s="22" t="s">
        <v>401</v>
      </c>
      <c r="C116" s="23"/>
      <c r="D116" s="23"/>
      <c r="E116" s="24"/>
      <c r="F116" s="23"/>
      <c r="G116" s="23"/>
      <c r="H116" s="23"/>
      <c r="I116" s="23"/>
      <c r="J116" s="23"/>
      <c r="K116" s="23"/>
      <c r="L116" s="23"/>
      <c r="M116" s="23"/>
      <c r="N116" s="23"/>
      <c r="O116" s="43"/>
      <c r="P116" s="23"/>
      <c r="Q116" s="23"/>
      <c r="R116" s="23"/>
      <c r="S116" s="23"/>
      <c r="T116" s="23"/>
      <c r="U116" s="23"/>
      <c r="V116" s="23"/>
      <c r="W116" s="23"/>
    </row>
  </sheetData>
  <mergeCells count="50">
    <mergeCell ref="T84:W84"/>
    <mergeCell ref="N107:W107"/>
    <mergeCell ref="A103:A104"/>
    <mergeCell ref="C103:C104"/>
    <mergeCell ref="D103:M103"/>
    <mergeCell ref="N103:W103"/>
    <mergeCell ref="D84:H84"/>
    <mergeCell ref="I84:L84"/>
    <mergeCell ref="M84:O84"/>
    <mergeCell ref="P84:S84"/>
    <mergeCell ref="T71:W71"/>
    <mergeCell ref="D78:H78"/>
    <mergeCell ref="I78:L78"/>
    <mergeCell ref="M78:O78"/>
    <mergeCell ref="P78:S78"/>
    <mergeCell ref="T78:W78"/>
    <mergeCell ref="D71:H71"/>
    <mergeCell ref="I71:L71"/>
    <mergeCell ref="M71:O71"/>
    <mergeCell ref="P71:S71"/>
    <mergeCell ref="D25:H25"/>
    <mergeCell ref="I25:L25"/>
    <mergeCell ref="M25:O25"/>
    <mergeCell ref="P25:S25"/>
    <mergeCell ref="T25:W25"/>
    <mergeCell ref="T13:W13"/>
    <mergeCell ref="D21:H21"/>
    <mergeCell ref="I21:L21"/>
    <mergeCell ref="M21:O21"/>
    <mergeCell ref="P21:S21"/>
    <mergeCell ref="T21:W21"/>
    <mergeCell ref="D17:H17"/>
    <mergeCell ref="I17:L17"/>
    <mergeCell ref="M17:O17"/>
    <mergeCell ref="P17:S17"/>
    <mergeCell ref="T17:W17"/>
    <mergeCell ref="D13:H13"/>
    <mergeCell ref="I13:L13"/>
    <mergeCell ref="M13:O13"/>
    <mergeCell ref="P13:S13"/>
    <mergeCell ref="T9:W9"/>
    <mergeCell ref="A1:W1"/>
    <mergeCell ref="A2:A3"/>
    <mergeCell ref="C2:C3"/>
    <mergeCell ref="D2:M2"/>
    <mergeCell ref="N2:W2"/>
    <mergeCell ref="D9:H9"/>
    <mergeCell ref="I9:L9"/>
    <mergeCell ref="M9:O9"/>
    <mergeCell ref="P9:S9"/>
  </mergeCells>
  <phoneticPr fontId="32" type="noConversion"/>
  <printOptions horizontalCentered="1"/>
  <pageMargins left="0.11811023622047245" right="0.11811023622047245" top="0.35433070866141736" bottom="0.15748031496062992" header="0.11811023622047245" footer="0.11811023622047245"/>
  <pageSetup paperSize="5" orientation="landscape" verticalDpi="0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17</vt:i4>
      </vt:variant>
    </vt:vector>
  </HeadingPairs>
  <TitlesOfParts>
    <vt:vector size="36" baseType="lpstr">
      <vt:lpstr>พัฒนาคุณภาพ</vt:lpstr>
      <vt:lpstr>พัฒนายุทธฯ</vt:lpstr>
      <vt:lpstr>พัฒนาทรัพฯ</vt:lpstr>
      <vt:lpstr>ประกัน</vt:lpstr>
      <vt:lpstr>ทันตฯ</vt:lpstr>
      <vt:lpstr>สุขศึกษา</vt:lpstr>
      <vt:lpstr>นิติการ</vt:lpstr>
      <vt:lpstr>เอดส์</vt:lpstr>
      <vt:lpstr>ส่งเสริม</vt:lpstr>
      <vt:lpstr>ควบคุมโรค</vt:lpstr>
      <vt:lpstr>NCD</vt:lpstr>
      <vt:lpstr>12 เดือน</vt:lpstr>
      <vt:lpstr>PPcomposite12เดือน</vt:lpstr>
      <vt:lpstr>9 เดือน</vt:lpstr>
      <vt:lpstr>PPcomposite9เดือน</vt:lpstr>
      <vt:lpstr>6 เดือน</vt:lpstr>
      <vt:lpstr>PPcomposite</vt:lpstr>
      <vt:lpstr>PPcomposite (2)</vt:lpstr>
      <vt:lpstr>ปก</vt:lpstr>
      <vt:lpstr>'12 เดือน'!Print_Titles</vt:lpstr>
      <vt:lpstr>'6 เดือน'!Print_Titles</vt:lpstr>
      <vt:lpstr>'9 เดือน'!Print_Titles</vt:lpstr>
      <vt:lpstr>NCD!Print_Titles</vt:lpstr>
      <vt:lpstr>PPcomposite!Print_Titles</vt:lpstr>
      <vt:lpstr>'PPcomposite (2)'!Print_Titles</vt:lpstr>
      <vt:lpstr>PPcomposite12เดือน!Print_Titles</vt:lpstr>
      <vt:lpstr>PPcomposite9เดือน!Print_Titles</vt:lpstr>
      <vt:lpstr>ควบคุมโรค!Print_Titles</vt:lpstr>
      <vt:lpstr>ทันตฯ!Print_Titles</vt:lpstr>
      <vt:lpstr>นิติการ!Print_Titles</vt:lpstr>
      <vt:lpstr>ประกัน!Print_Titles</vt:lpstr>
      <vt:lpstr>พัฒนาคุณภาพ!Print_Titles</vt:lpstr>
      <vt:lpstr>พัฒนาทรัพฯ!Print_Titles</vt:lpstr>
      <vt:lpstr>พัฒนายุทธฯ!Print_Titles</vt:lpstr>
      <vt:lpstr>สุขศึกษา!Print_Titles</vt:lpstr>
      <vt:lpstr>เอดส์!Print_Titles</vt:lpstr>
    </vt:vector>
  </TitlesOfParts>
  <Company>TrueFasterOS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2010-12-16T04:01:05Z</cp:lastPrinted>
  <dcterms:created xsi:type="dcterms:W3CDTF">2010-04-08T03:23:13Z</dcterms:created>
  <dcterms:modified xsi:type="dcterms:W3CDTF">2011-04-25T03:18:14Z</dcterms:modified>
</cp:coreProperties>
</file>